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2課専用\300110子ども家庭課企画係\00_係専用\02子ども未来基金\06　子ども未来基金（活動助成）\R8助成\02 書類一式\01申請書類\"/>
    </mc:Choice>
  </mc:AlternateContent>
  <xr:revisionPtr revIDLastSave="0" documentId="13_ncr:1_{7017C7A4-07E1-4AF0-9EEE-8CEA2D616D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（活動費助成）" sheetId="16" r:id="rId1"/>
    <sheet name="【記入例】予算書（活動費助成）" sheetId="18" r:id="rId2"/>
    <sheet name="予算書（会場費助成）" sheetId="17" r:id="rId3"/>
    <sheet name="【記入例】予算書（会場費助成）" sheetId="19" r:id="rId4"/>
  </sheets>
  <definedNames>
    <definedName name="_xlnm.Print_Area" localSheetId="3">'【記入例】予算書（会場費助成）'!$A$1:$H$52</definedName>
    <definedName name="_xlnm.Print_Area" localSheetId="1">'【記入例】予算書（活動費助成）'!$A$1:$C$85</definedName>
    <definedName name="_xlnm.Print_Area" localSheetId="2">'予算書（会場費助成）'!$A$1:$H$52</definedName>
    <definedName name="_xlnm.Print_Area" localSheetId="0">'予算書（活動費助成）'!$A$1:$C$86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8" l="1"/>
  <c r="B15" i="18"/>
  <c r="B78" i="16"/>
  <c r="B72" i="16"/>
  <c r="B71" i="16"/>
  <c r="B39" i="19"/>
  <c r="B36" i="19"/>
  <c r="B15" i="19"/>
  <c r="B11" i="19"/>
  <c r="B47" i="19"/>
  <c r="B41" i="19"/>
  <c r="B24" i="19"/>
  <c r="B18" i="19"/>
  <c r="F46" i="19" s="1"/>
  <c r="F48" i="19" s="1"/>
  <c r="F49" i="19" s="1"/>
  <c r="B12" i="19"/>
  <c r="B60" i="18"/>
  <c r="B46" i="18"/>
  <c r="B45" i="18"/>
  <c r="B38" i="18"/>
  <c r="B27" i="18"/>
  <c r="B25" i="18"/>
  <c r="B19" i="18"/>
  <c r="B17" i="18"/>
  <c r="B48" i="18"/>
  <c r="B41" i="18"/>
  <c r="B71" i="18" s="1"/>
  <c r="C83" i="18" s="1"/>
  <c r="B35" i="18"/>
  <c r="C8" i="18"/>
  <c r="B8" i="18"/>
  <c r="A8" i="18"/>
  <c r="B69" i="18" s="1"/>
  <c r="B70" i="18" s="1"/>
  <c r="B55" i="16"/>
  <c r="B47" i="17"/>
  <c r="B66" i="16"/>
  <c r="B49" i="16"/>
  <c r="B36" i="16"/>
  <c r="B41" i="17"/>
  <c r="B24" i="17"/>
  <c r="B18" i="17"/>
  <c r="F46" i="17" s="1"/>
  <c r="F48" i="17" s="1"/>
  <c r="F49" i="17" s="1"/>
  <c r="B12" i="17"/>
  <c r="B42" i="16"/>
  <c r="C84" i="16" s="1"/>
  <c r="C8" i="16"/>
  <c r="B8" i="16"/>
  <c r="A8" i="16"/>
  <c r="B70" i="16" s="1"/>
  <c r="B46" i="19" l="1"/>
  <c r="B48" i="19" s="1"/>
  <c r="B49" i="19" s="1"/>
  <c r="B51" i="19" s="1"/>
  <c r="B31" i="19" s="1"/>
  <c r="B25" i="19"/>
  <c r="B30" i="19" s="1"/>
  <c r="B32" i="19" s="1"/>
  <c r="C82" i="18"/>
  <c r="B75" i="18"/>
  <c r="B76" i="18" s="1"/>
  <c r="B77" i="18" s="1"/>
  <c r="B49" i="18"/>
  <c r="B54" i="18" s="1"/>
  <c r="B50" i="16"/>
  <c r="B46" i="17"/>
  <c r="B25" i="17"/>
  <c r="B30" i="17" s="1"/>
  <c r="C83" i="16"/>
  <c r="B76" i="16"/>
  <c r="B77" i="16" s="1"/>
  <c r="C85" i="16" s="1"/>
  <c r="C84" i="18" l="1"/>
  <c r="B79" i="18"/>
  <c r="B55" i="18" s="1"/>
  <c r="B56" i="18" s="1"/>
  <c r="B63" i="18" s="1"/>
  <c r="B48" i="17"/>
  <c r="B49" i="17" s="1"/>
  <c r="B51" i="17" s="1"/>
  <c r="B31" i="17" s="1"/>
  <c r="B32" i="17" s="1"/>
  <c r="B80" i="16"/>
  <c r="B56" i="16" s="1"/>
  <c r="B57" i="16" s="1"/>
  <c r="B65" i="18" l="1"/>
</calcChain>
</file>

<file path=xl/sharedStrings.xml><?xml version="1.0" encoding="utf-8"?>
<sst xmlns="http://schemas.openxmlformats.org/spreadsheetml/2006/main" count="327" uniqueCount="123">
  <si>
    <t>【支出】</t>
  </si>
  <si>
    <t>消耗品・材料費</t>
    <rPh sb="0" eb="2">
      <t>ショウモウ</t>
    </rPh>
    <rPh sb="2" eb="3">
      <t>ヒン</t>
    </rPh>
    <rPh sb="4" eb="7">
      <t>ザイリョウヒ</t>
    </rPh>
    <phoneticPr fontId="1"/>
  </si>
  <si>
    <t>印刷費</t>
    <rPh sb="0" eb="2">
      <t>インサツ</t>
    </rPh>
    <rPh sb="2" eb="3">
      <t>ヒ</t>
    </rPh>
    <phoneticPr fontId="1"/>
  </si>
  <si>
    <t>人件費</t>
    <rPh sb="0" eb="3">
      <t>ジンケンヒ</t>
    </rPh>
    <phoneticPr fontId="1"/>
  </si>
  <si>
    <t>保険料</t>
    <rPh sb="0" eb="2">
      <t>ホケン</t>
    </rPh>
    <rPh sb="2" eb="3">
      <t>リョウ</t>
    </rPh>
    <phoneticPr fontId="1"/>
  </si>
  <si>
    <t>旅費・交通費</t>
    <rPh sb="0" eb="2">
      <t>リョヒ</t>
    </rPh>
    <rPh sb="3" eb="6">
      <t>コウツウヒ</t>
    </rPh>
    <phoneticPr fontId="1"/>
  </si>
  <si>
    <t>その他経費</t>
    <rPh sb="2" eb="3">
      <t>タ</t>
    </rPh>
    <rPh sb="3" eb="5">
      <t>ケイヒ</t>
    </rPh>
    <phoneticPr fontId="1"/>
  </si>
  <si>
    <t>食材費</t>
    <rPh sb="0" eb="2">
      <t>ショクザイ</t>
    </rPh>
    <rPh sb="2" eb="3">
      <t>ヒ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</si>
  <si>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</si>
  <si>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助成対象となる経費(Ａ)</t>
    <rPh sb="0" eb="2">
      <t>ジョセイ</t>
    </rPh>
    <rPh sb="2" eb="4">
      <t>タイショウ</t>
    </rPh>
    <rPh sb="7" eb="9">
      <t>ケイヒ</t>
    </rPh>
    <phoneticPr fontId="1"/>
  </si>
  <si>
    <t>助成対象となる経費(Ｂ)</t>
    <rPh sb="0" eb="2">
      <t>ジョセイ</t>
    </rPh>
    <rPh sb="2" eb="4">
      <t>タイショウ</t>
    </rPh>
    <rPh sb="7" eb="9">
      <t>ケイヒ</t>
    </rPh>
    <phoneticPr fontId="1"/>
  </si>
  <si>
    <t>助成対象経費小計（Ａ）</t>
    <rPh sb="0" eb="2">
      <t>ジョセイ</t>
    </rPh>
    <rPh sb="2" eb="4">
      <t>タイショウ</t>
    </rPh>
    <rPh sb="4" eb="6">
      <t>ケイヒ</t>
    </rPh>
    <rPh sb="6" eb="8">
      <t>ショウケイ</t>
    </rPh>
    <phoneticPr fontId="1"/>
  </si>
  <si>
    <t>助成対象経費小計（Ｂ）</t>
    <phoneticPr fontId="1"/>
  </si>
  <si>
    <t>２．助成対象外経費</t>
    <rPh sb="6" eb="7">
      <t>ガイ</t>
    </rPh>
    <phoneticPr fontId="1"/>
  </si>
  <si>
    <t>１．助成対象経費</t>
    <phoneticPr fontId="1"/>
  </si>
  <si>
    <t>【収入】</t>
    <rPh sb="1" eb="3">
      <t>シュウニュウ</t>
    </rPh>
    <phoneticPr fontId="1"/>
  </si>
  <si>
    <t>項　目</t>
    <rPh sb="0" eb="1">
      <t>コウ</t>
    </rPh>
    <rPh sb="2" eb="3">
      <t>メ</t>
    </rPh>
    <phoneticPr fontId="1"/>
  </si>
  <si>
    <t>備　考</t>
    <rPh sb="0" eb="1">
      <t>ビ</t>
    </rPh>
    <rPh sb="2" eb="3">
      <t>コウ</t>
    </rPh>
    <phoneticPr fontId="1"/>
  </si>
  <si>
    <t>【助成金申請額の計算】</t>
    <rPh sb="1" eb="4">
      <t>ジョセイキン</t>
    </rPh>
    <rPh sb="4" eb="7">
      <t>シンセイガク</t>
    </rPh>
    <rPh sb="8" eb="10">
      <t>ケイサン</t>
    </rPh>
    <phoneticPr fontId="1"/>
  </si>
  <si>
    <t>ボランティア謝礼(1,000円×5人×22回)</t>
    <rPh sb="6" eb="8">
      <t>シャレイ</t>
    </rPh>
    <rPh sb="14" eb="15">
      <t>エン</t>
    </rPh>
    <rPh sb="17" eb="18">
      <t>ニン</t>
    </rPh>
    <rPh sb="21" eb="22">
      <t>カイ</t>
    </rPh>
    <phoneticPr fontId="1"/>
  </si>
  <si>
    <t>申請額合計（Ｋ）</t>
    <rPh sb="0" eb="2">
      <t>シンセイ</t>
    </rPh>
    <rPh sb="2" eb="3">
      <t>ガク</t>
    </rPh>
    <rPh sb="3" eb="5">
      <t>ゴウケイ</t>
    </rPh>
    <phoneticPr fontId="1"/>
  </si>
  <si>
    <t>鍋(2,500円)、子供用椅子(7,800円)</t>
    <rPh sb="0" eb="1">
      <t>ナベ</t>
    </rPh>
    <rPh sb="7" eb="8">
      <t>エン</t>
    </rPh>
    <rPh sb="10" eb="13">
      <t>コドモヨウ</t>
    </rPh>
    <rPh sb="13" eb="15">
      <t>イス</t>
    </rPh>
    <rPh sb="21" eb="22">
      <t>エン</t>
    </rPh>
    <phoneticPr fontId="1"/>
  </si>
  <si>
    <t>寄付品着払い費用、学習品運搬タクシー費用</t>
    <rPh sb="0" eb="2">
      <t>キフ</t>
    </rPh>
    <rPh sb="2" eb="3">
      <t>ヒン</t>
    </rPh>
    <rPh sb="3" eb="5">
      <t>チャクバラ</t>
    </rPh>
    <rPh sb="6" eb="8">
      <t>ヒヨウ</t>
    </rPh>
    <rPh sb="9" eb="11">
      <t>ガクシュウ</t>
    </rPh>
    <rPh sb="11" eb="12">
      <t>ヒン</t>
    </rPh>
    <rPh sb="12" eb="14">
      <t>ウンパン</t>
    </rPh>
    <rPh sb="18" eb="20">
      <t>ヒヨウ</t>
    </rPh>
    <phoneticPr fontId="1"/>
  </si>
  <si>
    <t>切手代</t>
    <rPh sb="0" eb="2">
      <t>キッテ</t>
    </rPh>
    <rPh sb="2" eb="3">
      <t>ダイ</t>
    </rPh>
    <phoneticPr fontId="1"/>
  </si>
  <si>
    <t>参加費</t>
    <rPh sb="0" eb="3">
      <t>サンカヒ</t>
    </rPh>
    <phoneticPr fontId="1"/>
  </si>
  <si>
    <t>子ども(600円-50円)×40人×22回=484,000円</t>
    <rPh sb="0" eb="1">
      <t>コ</t>
    </rPh>
    <rPh sb="7" eb="8">
      <t>エン</t>
    </rPh>
    <rPh sb="11" eb="12">
      <t>エン</t>
    </rPh>
    <rPh sb="16" eb="17">
      <t>ニン</t>
    </rPh>
    <rPh sb="20" eb="21">
      <t>カイ</t>
    </rPh>
    <rPh sb="29" eb="30">
      <t>エン</t>
    </rPh>
    <phoneticPr fontId="1"/>
  </si>
  <si>
    <t>大人　(600円-100円)×15人×22回=165,000円</t>
    <rPh sb="0" eb="2">
      <t>オトナ</t>
    </rPh>
    <rPh sb="7" eb="8">
      <t>エン</t>
    </rPh>
    <rPh sb="12" eb="13">
      <t>エン</t>
    </rPh>
    <rPh sb="17" eb="18">
      <t>ニン</t>
    </rPh>
    <rPh sb="21" eb="22">
      <t>カイ</t>
    </rPh>
    <rPh sb="30" eb="31">
      <t>エン</t>
    </rPh>
    <phoneticPr fontId="1"/>
  </si>
  <si>
    <t>　➀基本となる経費</t>
    <rPh sb="2" eb="4">
      <t>キホン</t>
    </rPh>
    <rPh sb="7" eb="9">
      <t>ケイヒ</t>
    </rPh>
    <phoneticPr fontId="1"/>
  </si>
  <si>
    <t>新宿食堂</t>
    <rPh sb="0" eb="2">
      <t>シンジュク</t>
    </rPh>
    <rPh sb="2" eb="4">
      <t>ショクドウ</t>
    </rPh>
    <phoneticPr fontId="1"/>
  </si>
  <si>
    <t>　②感染症対策経費</t>
    <rPh sb="2" eb="5">
      <t>カンセンショウ</t>
    </rPh>
    <rPh sb="5" eb="7">
      <t>タイサク</t>
    </rPh>
    <rPh sb="7" eb="9">
      <t>ケイヒ</t>
    </rPh>
    <phoneticPr fontId="1"/>
  </si>
  <si>
    <t>衛生用品費</t>
    <rPh sb="0" eb="2">
      <t>エイセイ</t>
    </rPh>
    <rPh sb="2" eb="4">
      <t>ヨウヒン</t>
    </rPh>
    <rPh sb="4" eb="5">
      <t>ヒ</t>
    </rPh>
    <phoneticPr fontId="1"/>
  </si>
  <si>
    <t>１．会場費助成</t>
    <rPh sb="2" eb="5">
      <t>カイジョウヒ</t>
    </rPh>
    <rPh sb="5" eb="7">
      <t>ジョセイ</t>
    </rPh>
    <phoneticPr fontId="1"/>
  </si>
  <si>
    <t>２．感染症対策経費</t>
    <rPh sb="2" eb="5">
      <t>カンセンショウ</t>
    </rPh>
    <rPh sb="5" eb="7">
      <t>タイサク</t>
    </rPh>
    <rPh sb="7" eb="9">
      <t>ケイヒ</t>
    </rPh>
    <phoneticPr fontId="1"/>
  </si>
  <si>
    <t>予算額</t>
    <rPh sb="0" eb="1">
      <t>ヨ</t>
    </rPh>
    <rPh sb="1" eb="2">
      <t>サン</t>
    </rPh>
    <rPh sb="2" eb="3">
      <t>ガク</t>
    </rPh>
    <phoneticPr fontId="1"/>
  </si>
  <si>
    <t>項目</t>
    <rPh sb="0" eb="1">
      <t>コウ</t>
    </rPh>
    <rPh sb="1" eb="2">
      <t>メ</t>
    </rPh>
    <phoneticPr fontId="1"/>
  </si>
  <si>
    <t>備考</t>
    <rPh sb="0" eb="1">
      <t>ビ</t>
    </rPh>
    <rPh sb="1" eb="2">
      <t>コウ</t>
    </rPh>
    <phoneticPr fontId="1"/>
  </si>
  <si>
    <t>千円未満
切捨て</t>
    <phoneticPr fontId="1"/>
  </si>
  <si>
    <t>　①会場費助成　※上限は30,000円/月</t>
    <rPh sb="2" eb="5">
      <t>カイジョウヒ</t>
    </rPh>
    <rPh sb="5" eb="7">
      <t>ジョセイ</t>
    </rPh>
    <rPh sb="9" eb="11">
      <t>ジョウゲン</t>
    </rPh>
    <rPh sb="18" eb="19">
      <t>エン</t>
    </rPh>
    <rPh sb="20" eb="21">
      <t>ツキ</t>
    </rPh>
    <phoneticPr fontId="1"/>
  </si>
  <si>
    <t>消耗品費</t>
    <rPh sb="0" eb="3">
      <t>ショウモウヒン</t>
    </rPh>
    <rPh sb="3" eb="4">
      <t>ヒ</t>
    </rPh>
    <phoneticPr fontId="1"/>
  </si>
  <si>
    <t>新宿みらい</t>
    <rPh sb="0" eb="2">
      <t>シンジュク</t>
    </rPh>
    <phoneticPr fontId="1"/>
  </si>
  <si>
    <t>収入支出予算書（活動費助成）</t>
    <rPh sb="0" eb="2">
      <t>シュウニュウ</t>
    </rPh>
    <rPh sb="2" eb="4">
      <t>シシュツ</t>
    </rPh>
    <rPh sb="4" eb="7">
      <t>ヨサンショ</t>
    </rPh>
    <rPh sb="8" eb="10">
      <t>カツドウ</t>
    </rPh>
    <rPh sb="10" eb="11">
      <t>ヒ</t>
    </rPh>
    <rPh sb="11" eb="13">
      <t>ジョセイ</t>
    </rPh>
    <phoneticPr fontId="1"/>
  </si>
  <si>
    <t>収入支出予算書（会場費助成）</t>
    <rPh sb="0" eb="2">
      <t>シュウニュウ</t>
    </rPh>
    <rPh sb="2" eb="4">
      <t>シシュツ</t>
    </rPh>
    <rPh sb="4" eb="7">
      <t>ヨサンショ</t>
    </rPh>
    <rPh sb="8" eb="11">
      <t>カイジョウヒ</t>
    </rPh>
    <rPh sb="11" eb="13">
      <t>ジョセイ</t>
    </rPh>
    <phoneticPr fontId="1"/>
  </si>
  <si>
    <t>利用人数加算あるいは活動回数加算の申請</t>
    <rPh sb="0" eb="2">
      <t>リヨウ</t>
    </rPh>
    <rPh sb="2" eb="4">
      <t>ニンズウ</t>
    </rPh>
    <rPh sb="4" eb="6">
      <t>カサン</t>
    </rPh>
    <rPh sb="10" eb="12">
      <t>カツドウ</t>
    </rPh>
    <rPh sb="12" eb="14">
      <t>カイスウ</t>
    </rPh>
    <rPh sb="14" eb="16">
      <t>カサン</t>
    </rPh>
    <rPh sb="17" eb="19">
      <t>シンセイ</t>
    </rPh>
    <phoneticPr fontId="1"/>
  </si>
  <si>
    <t>寄付金</t>
    <rPh sb="0" eb="2">
      <t>キフ</t>
    </rPh>
    <rPh sb="2" eb="3">
      <t>キン</t>
    </rPh>
    <phoneticPr fontId="1"/>
  </si>
  <si>
    <t>　③利用人数加算・活動回数加算</t>
    <rPh sb="2" eb="4">
      <t>リヨウ</t>
    </rPh>
    <rPh sb="4" eb="6">
      <t>ニンズウ</t>
    </rPh>
    <rPh sb="6" eb="8">
      <t>カサン</t>
    </rPh>
    <rPh sb="9" eb="11">
      <t>カツドウ</t>
    </rPh>
    <rPh sb="11" eb="13">
      <t>カイスウ</t>
    </rPh>
    <rPh sb="13" eb="15">
      <t>カサン</t>
    </rPh>
    <phoneticPr fontId="1"/>
  </si>
  <si>
    <t>助成率</t>
    <rPh sb="0" eb="2">
      <t>ジョセイ</t>
    </rPh>
    <rPh sb="2" eb="3">
      <t>リツ</t>
    </rPh>
    <phoneticPr fontId="1"/>
  </si>
  <si>
    <t>千円未満切り捨て</t>
    <phoneticPr fontId="1"/>
  </si>
  <si>
    <t>上限額　（A)</t>
    <rPh sb="0" eb="3">
      <t>ジョウゲンガク</t>
    </rPh>
    <phoneticPr fontId="1"/>
  </si>
  <si>
    <t>利用人数加算・活動回数加算の上限額（B)</t>
    <rPh sb="0" eb="2">
      <t>リヨウ</t>
    </rPh>
    <rPh sb="2" eb="4">
      <t>ニンズウ</t>
    </rPh>
    <rPh sb="4" eb="6">
      <t>カサン</t>
    </rPh>
    <rPh sb="7" eb="9">
      <t>カツドウ</t>
    </rPh>
    <rPh sb="9" eb="11">
      <t>カイスウ</t>
    </rPh>
    <rPh sb="11" eb="13">
      <t>カサン</t>
    </rPh>
    <rPh sb="14" eb="16">
      <t>ジョウゲン</t>
    </rPh>
    <rPh sb="16" eb="17">
      <t>ガク</t>
    </rPh>
    <phoneticPr fontId="1"/>
  </si>
  <si>
    <t>活動内容</t>
    <rPh sb="0" eb="2">
      <t>カツドウ</t>
    </rPh>
    <rPh sb="2" eb="4">
      <t>ナイヨウ</t>
    </rPh>
    <phoneticPr fontId="1"/>
  </si>
  <si>
    <t>基本となる経費小計（C)</t>
    <rPh sb="0" eb="2">
      <t>キホン</t>
    </rPh>
    <rPh sb="5" eb="7">
      <t>ケイヒ</t>
    </rPh>
    <rPh sb="7" eb="9">
      <t>ショウケイ</t>
    </rPh>
    <phoneticPr fontId="1"/>
  </si>
  <si>
    <t>感染症対策経費小計（Ｄ)</t>
    <rPh sb="0" eb="3">
      <t>カンセンショウ</t>
    </rPh>
    <rPh sb="3" eb="5">
      <t>タイサク</t>
    </rPh>
    <rPh sb="5" eb="7">
      <t>ケイヒ</t>
    </rPh>
    <rPh sb="7" eb="9">
      <t>ショウケイ</t>
    </rPh>
    <phoneticPr fontId="1"/>
  </si>
  <si>
    <t>対象外支出計（Ｅ)</t>
    <rPh sb="0" eb="3">
      <t>タイショウガイ</t>
    </rPh>
    <rPh sb="3" eb="5">
      <t>シシュツ</t>
    </rPh>
    <rPh sb="5" eb="6">
      <t>ケイ</t>
    </rPh>
    <phoneticPr fontId="1"/>
  </si>
  <si>
    <t>Ｃ+Ｄ+Ｅ</t>
    <phoneticPr fontId="1"/>
  </si>
  <si>
    <t>助成金</t>
    <rPh sb="0" eb="3">
      <t>ジョセイキン</t>
    </rPh>
    <phoneticPr fontId="1"/>
  </si>
  <si>
    <t>選択してください</t>
  </si>
  <si>
    <t>既助成回数</t>
    <rPh sb="0" eb="1">
      <t>キ</t>
    </rPh>
    <rPh sb="1" eb="3">
      <t>ジョセイ</t>
    </rPh>
    <rPh sb="3" eb="5">
      <t>カイスウ</t>
    </rPh>
    <phoneticPr fontId="1"/>
  </si>
  <si>
    <t>助成対象額（Ｊ）</t>
    <rPh sb="0" eb="2">
      <t>ジョセイ</t>
    </rPh>
    <rPh sb="2" eb="4">
      <t>タイショウ</t>
    </rPh>
    <rPh sb="4" eb="5">
      <t>ガク</t>
    </rPh>
    <phoneticPr fontId="1"/>
  </si>
  <si>
    <t>Ｄと100,000円のいずれか少ない額
千円未満切り捨て</t>
    <rPh sb="9" eb="10">
      <t>エン</t>
    </rPh>
    <rPh sb="15" eb="16">
      <t>スク</t>
    </rPh>
    <rPh sb="18" eb="19">
      <t>ガク</t>
    </rPh>
    <phoneticPr fontId="1"/>
  </si>
  <si>
    <t>　➀基本となる経費+②感染症対策経費</t>
    <rPh sb="2" eb="4">
      <t>キホン</t>
    </rPh>
    <rPh sb="7" eb="9">
      <t>ケイヒ</t>
    </rPh>
    <phoneticPr fontId="1"/>
  </si>
  <si>
    <t>Ｃ－Ａ（Ｃが500,000円を超えている場合）</t>
    <rPh sb="13" eb="14">
      <t>エン</t>
    </rPh>
    <rPh sb="15" eb="16">
      <t>コ</t>
    </rPh>
    <rPh sb="20" eb="22">
      <t>バアイ</t>
    </rPh>
    <phoneticPr fontId="1"/>
  </si>
  <si>
    <t>団体名</t>
    <rPh sb="0" eb="2">
      <t>ダンタイ</t>
    </rPh>
    <rPh sb="2" eb="3">
      <t>メイ</t>
    </rPh>
    <phoneticPr fontId="1"/>
  </si>
  <si>
    <t>活動名</t>
    <rPh sb="0" eb="2">
      <t>カツドウ</t>
    </rPh>
    <rPh sb="2" eb="3">
      <t>メイ</t>
    </rPh>
    <phoneticPr fontId="1"/>
  </si>
  <si>
    <t>費目</t>
    <rPh sb="0" eb="2">
      <t>ヒモク</t>
    </rPh>
    <phoneticPr fontId="1"/>
  </si>
  <si>
    <t>支出合計</t>
    <rPh sb="0" eb="2">
      <t>シシュツ</t>
    </rPh>
    <rPh sb="2" eb="4">
      <t>ゴウケイ</t>
    </rPh>
    <phoneticPr fontId="1"/>
  </si>
  <si>
    <t>Ｆ×助成率
千円未満切り捨て</t>
    <rPh sb="2" eb="4">
      <t>ジョセイ</t>
    </rPh>
    <rPh sb="4" eb="5">
      <t>リツ</t>
    </rPh>
    <rPh sb="6" eb="8">
      <t>センエン</t>
    </rPh>
    <rPh sb="8" eb="10">
      <t>ミマン</t>
    </rPh>
    <rPh sb="10" eb="11">
      <t>キ</t>
    </rPh>
    <rPh sb="12" eb="13">
      <t>ス</t>
    </rPh>
    <phoneticPr fontId="1"/>
  </si>
  <si>
    <t>基本となる経費
助成対象額（Ｇ）</t>
    <rPh sb="0" eb="2">
      <t>キホン</t>
    </rPh>
    <rPh sb="5" eb="7">
      <t>ケイヒ</t>
    </rPh>
    <rPh sb="8" eb="10">
      <t>ジョセイ</t>
    </rPh>
    <rPh sb="10" eb="12">
      <t>タイショウ</t>
    </rPh>
    <rPh sb="12" eb="13">
      <t>ガク</t>
    </rPh>
    <phoneticPr fontId="1"/>
  </si>
  <si>
    <t>感染症対策経費
助成対象額（Ｈ）</t>
    <rPh sb="0" eb="3">
      <t>カンセンショウ</t>
    </rPh>
    <rPh sb="3" eb="5">
      <t>タイサク</t>
    </rPh>
    <rPh sb="5" eb="7">
      <t>ケイヒ</t>
    </rPh>
    <rPh sb="8" eb="10">
      <t>ジョセイ</t>
    </rPh>
    <rPh sb="9" eb="11">
      <t>タイショウ</t>
    </rPh>
    <rPh sb="11" eb="12">
      <t>ガク</t>
    </rPh>
    <phoneticPr fontId="1"/>
  </si>
  <si>
    <t>上限額との差額（Ｉ)</t>
    <rPh sb="0" eb="3">
      <t>ジョウゲンガク</t>
    </rPh>
    <rPh sb="5" eb="7">
      <t>サガク</t>
    </rPh>
    <phoneticPr fontId="1"/>
  </si>
  <si>
    <t>ＢとＩのいずれか少ない額</t>
    <rPh sb="8" eb="9">
      <t>スク</t>
    </rPh>
    <rPh sb="11" eb="12">
      <t>ガク</t>
    </rPh>
    <phoneticPr fontId="1"/>
  </si>
  <si>
    <t>Ｇ+Ｈ+Ｊ</t>
    <phoneticPr fontId="1"/>
  </si>
  <si>
    <t>予算額</t>
    <rPh sb="0" eb="3">
      <t>ヨサンガク</t>
    </rPh>
    <phoneticPr fontId="1"/>
  </si>
  <si>
    <t>積算根拠（内訳）</t>
    <rPh sb="0" eb="2">
      <t>セキサン</t>
    </rPh>
    <rPh sb="2" eb="4">
      <t>コンキョ</t>
    </rPh>
    <rPh sb="5" eb="7">
      <t>ウチワケ</t>
    </rPh>
    <phoneticPr fontId="1"/>
  </si>
  <si>
    <t>物品費
※別途根拠資料を提出</t>
    <rPh sb="0" eb="2">
      <t>ブッピン</t>
    </rPh>
    <rPh sb="2" eb="3">
      <t>ヒ</t>
    </rPh>
    <rPh sb="5" eb="7">
      <t>ベット</t>
    </rPh>
    <rPh sb="7" eb="9">
      <t>コンキョ</t>
    </rPh>
    <rPh sb="9" eb="11">
      <t>シリョウ</t>
    </rPh>
    <rPh sb="12" eb="14">
      <t>テイシュツ</t>
    </rPh>
    <phoneticPr fontId="1"/>
  </si>
  <si>
    <t>講師謝礼金
※別途プロフィールを提出</t>
    <rPh sb="0" eb="2">
      <t>コウシ</t>
    </rPh>
    <rPh sb="2" eb="4">
      <t>シャレイ</t>
    </rPh>
    <rPh sb="4" eb="5">
      <t>キン</t>
    </rPh>
    <rPh sb="7" eb="9">
      <t>ベット</t>
    </rPh>
    <rPh sb="16" eb="18">
      <t>テイシュツ</t>
    </rPh>
    <phoneticPr fontId="1"/>
  </si>
  <si>
    <t>ＡとＣのいずれか
少ない額（Ｆ)</t>
    <phoneticPr fontId="1"/>
  </si>
  <si>
    <t>除菌ティッシュ10枚入(100円×20),45Lごみ袋(200円×10)</t>
    <rPh sb="0" eb="2">
      <t>ジョキン</t>
    </rPh>
    <rPh sb="9" eb="11">
      <t>マイイ</t>
    </rPh>
    <rPh sb="15" eb="16">
      <t>エン</t>
    </rPh>
    <phoneticPr fontId="1"/>
  </si>
  <si>
    <t>マスク30枚入(1,000円×10),消毒用アルコール100ml</t>
    <rPh sb="5" eb="6">
      <t>マイ</t>
    </rPh>
    <rPh sb="6" eb="7">
      <t>イ</t>
    </rPh>
    <rPh sb="13" eb="14">
      <t>エン</t>
    </rPh>
    <rPh sb="19" eb="21">
      <t>ショウドク</t>
    </rPh>
    <rPh sb="21" eb="22">
      <t>ヨウ</t>
    </rPh>
    <phoneticPr fontId="1"/>
  </si>
  <si>
    <t>(1,000円×10)</t>
    <phoneticPr fontId="1"/>
  </si>
  <si>
    <t>月１回以上の活動</t>
  </si>
  <si>
    <t>２回目</t>
  </si>
  <si>
    <t>利用人数加算</t>
  </si>
  <si>
    <t>事務用品(2,000円),紙皿(100円×40),サランラップ(400円×3)</t>
    <rPh sb="0" eb="2">
      <t>ジム</t>
    </rPh>
    <rPh sb="2" eb="4">
      <t>ヨウヒン</t>
    </rPh>
    <rPh sb="10" eb="11">
      <t>エン</t>
    </rPh>
    <rPh sb="13" eb="14">
      <t>カミ</t>
    </rPh>
    <rPh sb="14" eb="15">
      <t>サラ</t>
    </rPh>
    <rPh sb="19" eb="20">
      <t>エン</t>
    </rPh>
    <rPh sb="35" eb="36">
      <t>エン</t>
    </rPh>
    <phoneticPr fontId="1"/>
  </si>
  <si>
    <t>チラシ印刷代(50円×1,000),デザイン代(10,000円)</t>
    <rPh sb="3" eb="5">
      <t>インサツ</t>
    </rPh>
    <rPh sb="5" eb="6">
      <t>ダイ</t>
    </rPh>
    <rPh sb="9" eb="10">
      <t>エン</t>
    </rPh>
    <rPh sb="22" eb="23">
      <t>ダイ</t>
    </rPh>
    <rPh sb="30" eb="31">
      <t>エン</t>
    </rPh>
    <phoneticPr fontId="1"/>
  </si>
  <si>
    <t>賃貸契約店舗（2時間以上）1,600円×22回</t>
    <rPh sb="0" eb="2">
      <t>チンタイ</t>
    </rPh>
    <rPh sb="2" eb="4">
      <t>ケイヤク</t>
    </rPh>
    <rPh sb="4" eb="6">
      <t>テンポ</t>
    </rPh>
    <rPh sb="8" eb="10">
      <t>ジカン</t>
    </rPh>
    <rPh sb="10" eb="12">
      <t>イジョウ</t>
    </rPh>
    <rPh sb="18" eb="19">
      <t>エン</t>
    </rPh>
    <rPh sb="22" eb="23">
      <t>カイ</t>
    </rPh>
    <phoneticPr fontId="1"/>
  </si>
  <si>
    <t>賠償責任保険(5,000円)、ボランティア保険(5,000円)</t>
    <rPh sb="12" eb="13">
      <t>エン</t>
    </rPh>
    <rPh sb="29" eb="30">
      <t>エン</t>
    </rPh>
    <phoneticPr fontId="1"/>
  </si>
  <si>
    <t>郵便料</t>
    <rPh sb="0" eb="2">
      <t>ユウビン</t>
    </rPh>
    <rPh sb="2" eb="3">
      <t>リョウ</t>
    </rPh>
    <phoneticPr fontId="1"/>
  </si>
  <si>
    <t>ボランティア食材費</t>
    <rPh sb="6" eb="8">
      <t>ショクザイ</t>
    </rPh>
    <rPh sb="8" eb="9">
      <t>ヒ</t>
    </rPh>
    <phoneticPr fontId="1"/>
  </si>
  <si>
    <t>子ども50円、大人100円</t>
    <rPh sb="0" eb="1">
      <t>コ</t>
    </rPh>
    <rPh sb="5" eb="6">
      <t>エン</t>
    </rPh>
    <rPh sb="7" eb="9">
      <t>オトナ</t>
    </rPh>
    <rPh sb="12" eb="13">
      <t>エン</t>
    </rPh>
    <phoneticPr fontId="1"/>
  </si>
  <si>
    <t>基本となる経費</t>
    <rPh sb="0" eb="2">
      <t>キホン</t>
    </rPh>
    <rPh sb="5" eb="7">
      <t>ケイヒ</t>
    </rPh>
    <phoneticPr fontId="1"/>
  </si>
  <si>
    <t>感染症対策経費</t>
    <rPh sb="0" eb="3">
      <t>カンセンショウ</t>
    </rPh>
    <rPh sb="3" eb="5">
      <t>タイサク</t>
    </rPh>
    <rPh sb="5" eb="7">
      <t>ケイヒ</t>
    </rPh>
    <phoneticPr fontId="1"/>
  </si>
  <si>
    <t>利用人数・活動回数加算</t>
    <rPh sb="0" eb="2">
      <t>リヨウ</t>
    </rPh>
    <rPh sb="2" eb="4">
      <t>ニンズウ</t>
    </rPh>
    <rPh sb="5" eb="7">
      <t>カツドウ</t>
    </rPh>
    <rPh sb="7" eb="9">
      <t>カイスウ</t>
    </rPh>
    <rPh sb="9" eb="11">
      <t>カサン</t>
    </rPh>
    <phoneticPr fontId="1"/>
  </si>
  <si>
    <t>【次の内訳で申請します】</t>
    <rPh sb="1" eb="2">
      <t>ツギ</t>
    </rPh>
    <rPh sb="3" eb="5">
      <t>ウチワケ</t>
    </rPh>
    <rPh sb="6" eb="8">
      <t>シンセイ</t>
    </rPh>
    <phoneticPr fontId="1"/>
  </si>
  <si>
    <t>除菌ティッシュ10枚入(100円×20),45Lごみ袋(200円×10)</t>
    <phoneticPr fontId="1"/>
  </si>
  <si>
    <t>マスク30枚入(1,000円×10),消毒用アルコール100ml(1,000円×10)</t>
    <phoneticPr fontId="1"/>
  </si>
  <si>
    <t>事務用品ほか</t>
    <rPh sb="0" eb="2">
      <t>ジム</t>
    </rPh>
    <rPh sb="2" eb="4">
      <t>ヨウヒン</t>
    </rPh>
    <phoneticPr fontId="1"/>
  </si>
  <si>
    <t>申請額小計（Ｄ）</t>
    <rPh sb="0" eb="2">
      <t>シンセイ</t>
    </rPh>
    <rPh sb="2" eb="3">
      <t>ガク</t>
    </rPh>
    <rPh sb="3" eb="5">
      <t>ショウケイ</t>
    </rPh>
    <phoneticPr fontId="1"/>
  </si>
  <si>
    <t>助成上限額
※30,000円/月</t>
    <rPh sb="0" eb="2">
      <t>ジョセイ</t>
    </rPh>
    <rPh sb="2" eb="5">
      <t>ジョウゲンガク</t>
    </rPh>
    <rPh sb="13" eb="14">
      <t>エン</t>
    </rPh>
    <rPh sb="15" eb="16">
      <t>ツキ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</si>
  <si>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</si>
  <si>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助成上限額</t>
    <rPh sb="0" eb="2">
      <t>ジョセイ</t>
    </rPh>
    <rPh sb="2" eb="5">
      <t>ジョウゲンガク</t>
    </rPh>
    <phoneticPr fontId="1"/>
  </si>
  <si>
    <t>会場費
※別途契約書類提出</t>
    <rPh sb="0" eb="2">
      <t>カイジョウ</t>
    </rPh>
    <rPh sb="2" eb="3">
      <t>ヒ</t>
    </rPh>
    <rPh sb="5" eb="7">
      <t>ベット</t>
    </rPh>
    <rPh sb="7" eb="9">
      <t>ケイヤク</t>
    </rPh>
    <rPh sb="9" eb="11">
      <t>ショルイ</t>
    </rPh>
    <rPh sb="11" eb="13">
      <t>テイシュツ</t>
    </rPh>
    <phoneticPr fontId="1"/>
  </si>
  <si>
    <t>会場費
※別途根拠資料を提出</t>
    <rPh sb="0" eb="2">
      <t>カイジョウ</t>
    </rPh>
    <rPh sb="2" eb="3">
      <t>ヒ</t>
    </rPh>
    <rPh sb="5" eb="7">
      <t>ベット</t>
    </rPh>
    <rPh sb="7" eb="9">
      <t>コンキョ</t>
    </rPh>
    <rPh sb="9" eb="11">
      <t>シリョウ</t>
    </rPh>
    <rPh sb="12" eb="14">
      <t>テイシュツ</t>
    </rPh>
    <phoneticPr fontId="1"/>
  </si>
  <si>
    <t>活動月数</t>
    <rPh sb="0" eb="2">
      <t>カツドウ</t>
    </rPh>
    <rPh sb="2" eb="4">
      <t>ゲッスウ</t>
    </rPh>
    <phoneticPr fontId="1"/>
  </si>
  <si>
    <t>か月</t>
    <rPh sb="1" eb="2">
      <t>ゲツ</t>
    </rPh>
    <phoneticPr fontId="1"/>
  </si>
  <si>
    <t>自己資金</t>
    <rPh sb="0" eb="2">
      <t>ジコ</t>
    </rPh>
    <rPh sb="2" eb="4">
      <t>シキン</t>
    </rPh>
    <phoneticPr fontId="1"/>
  </si>
  <si>
    <t>１．団体負担額</t>
    <rPh sb="2" eb="4">
      <t>ダンタイ</t>
    </rPh>
    <rPh sb="4" eb="6">
      <t>フタン</t>
    </rPh>
    <rPh sb="6" eb="7">
      <t>ガク</t>
    </rPh>
    <phoneticPr fontId="1"/>
  </si>
  <si>
    <t>支出合計（C+D+E)</t>
    <rPh sb="0" eb="2">
      <t>シシュツ</t>
    </rPh>
    <rPh sb="2" eb="4">
      <t>ゴウケイ</t>
    </rPh>
    <phoneticPr fontId="1"/>
  </si>
  <si>
    <t>申請額合計</t>
    <rPh sb="0" eb="3">
      <t>シンセイガク</t>
    </rPh>
    <rPh sb="3" eb="5">
      <t>ゴウケイ</t>
    </rPh>
    <phoneticPr fontId="1"/>
  </si>
  <si>
    <t>２．負担額内訳</t>
    <rPh sb="2" eb="4">
      <t>フタン</t>
    </rPh>
    <rPh sb="4" eb="5">
      <t>ガク</t>
    </rPh>
    <rPh sb="5" eb="7">
      <t>ウチワケ</t>
    </rPh>
    <phoneticPr fontId="1"/>
  </si>
  <si>
    <t>内訳合計</t>
    <rPh sb="0" eb="2">
      <t>ウチワケ</t>
    </rPh>
    <rPh sb="2" eb="4">
      <t>ゴウケイ</t>
    </rPh>
    <phoneticPr fontId="1"/>
  </si>
  <si>
    <t>団体負担額（Ｌ）</t>
    <rPh sb="0" eb="2">
      <t>ダンタイ</t>
    </rPh>
    <rPh sb="2" eb="4">
      <t>フタン</t>
    </rPh>
    <rPh sb="4" eb="5">
      <t>ガク</t>
    </rPh>
    <phoneticPr fontId="1"/>
  </si>
  <si>
    <t>Ｌと同額</t>
    <rPh sb="1" eb="3">
      <t>ドウガク</t>
    </rPh>
    <phoneticPr fontId="1"/>
  </si>
  <si>
    <t>子ども未来基金を除く</t>
    <rPh sb="0" eb="1">
      <t>コ</t>
    </rPh>
    <rPh sb="3" eb="5">
      <t>ミライ</t>
    </rPh>
    <rPh sb="5" eb="7">
      <t>キキン</t>
    </rPh>
    <rPh sb="8" eb="9">
      <t>ノゾ</t>
    </rPh>
    <phoneticPr fontId="1"/>
  </si>
  <si>
    <t>対象外支出計（Ｃ）</t>
    <rPh sb="0" eb="3">
      <t>タイショウガイ</t>
    </rPh>
    <rPh sb="3" eb="5">
      <t>シシュツ</t>
    </rPh>
    <rPh sb="5" eb="6">
      <t>ケイ</t>
    </rPh>
    <phoneticPr fontId="1"/>
  </si>
  <si>
    <t>Ａ+Ｂ+Ｃ</t>
    <phoneticPr fontId="1"/>
  </si>
  <si>
    <t>支出合計（Ａ+Ｂ+Ｃ)</t>
    <rPh sb="0" eb="2">
      <t>シシュツ</t>
    </rPh>
    <rPh sb="2" eb="4">
      <t>ゴウケイ</t>
    </rPh>
    <phoneticPr fontId="1"/>
  </si>
  <si>
    <t>自己資金</t>
    <rPh sb="0" eb="2">
      <t>ジコ</t>
    </rPh>
    <rPh sb="2" eb="4">
      <t>シキン</t>
    </rPh>
    <phoneticPr fontId="1"/>
  </si>
  <si>
    <t>Ｌと同額</t>
    <rPh sb="2" eb="4">
      <t>ドウガク</t>
    </rPh>
    <phoneticPr fontId="1"/>
  </si>
  <si>
    <t>申請額小計（Ｅ）</t>
    <rPh sb="0" eb="2">
      <t>シンセイ</t>
    </rPh>
    <rPh sb="2" eb="3">
      <t>ガク</t>
    </rPh>
    <rPh sb="3" eb="5">
      <t>ショウケイ</t>
    </rPh>
    <phoneticPr fontId="1"/>
  </si>
  <si>
    <t>Ｄ＋Ｅ</t>
    <phoneticPr fontId="1"/>
  </si>
  <si>
    <t>新宿レンタルスペース15,500円×2時間×12回（月1回）</t>
    <rPh sb="0" eb="2">
      <t>シンジュク</t>
    </rPh>
    <rPh sb="16" eb="17">
      <t>エン</t>
    </rPh>
    <rPh sb="19" eb="21">
      <t>ジカン</t>
    </rPh>
    <rPh sb="24" eb="25">
      <t>カイ</t>
    </rPh>
    <rPh sb="26" eb="27">
      <t>ツキ</t>
    </rPh>
    <rPh sb="28" eb="29">
      <t>カイ</t>
    </rPh>
    <phoneticPr fontId="1"/>
  </si>
  <si>
    <t>コピー用紙(1,000円×2),インクカートリッジ(3,000円)</t>
    <phoneticPr fontId="1"/>
  </si>
  <si>
    <t>ポリ袋(300円×15),食器用洗剤(500円×3),スポンジ(100円×5)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</si>
</sst>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円&quot;"/>
    <numFmt numFmtId="177" formatCode="&quot;¥&quot;#,##0_);[Red]\(&quot;¥&quot;#,##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sz val="10.5"/>
      <name val="Meiryo UI"/>
      <family val="3"/>
      <charset val="128"/>
    </font>
    <font>
      <sz val="14"/>
      <name val="Meiryo UI"/>
      <family val="3"/>
      <charset val="128"/>
    </font>
    <font>
      <b/>
      <sz val="10.5"/>
      <name val="Meiryo UI"/>
      <family val="3"/>
      <charset val="128"/>
    </font>
    <font>
      <b/>
      <sz val="10"/>
      <name val="Meiryo UI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38" fontId="6" fillId="0" borderId="4" xfId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18" xfId="0" applyFont="1" applyFill="1" applyBorder="1" applyAlignment="1">
      <alignment horizontal="lef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38" fontId="3" fillId="0" borderId="0" xfId="1" applyFont="1" applyAlignment="1">
      <alignment horizontal="justify" vertical="center"/>
    </xf>
    <xf numFmtId="0" fontId="9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76" fontId="9" fillId="0" borderId="21" xfId="1" applyNumberFormat="1" applyFont="1" applyBorder="1" applyAlignment="1">
      <alignment horizontal="center" vertical="center"/>
    </xf>
    <xf numFmtId="177" fontId="9" fillId="0" borderId="4" xfId="0" quotePrefix="1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38" fontId="13" fillId="0" borderId="6" xfId="1" applyFont="1" applyFill="1" applyBorder="1" applyAlignment="1">
      <alignment horizontal="right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38" fontId="13" fillId="0" borderId="25" xfId="1" applyFont="1" applyFill="1" applyBorder="1" applyAlignment="1">
      <alignment horizontal="righ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38" fontId="9" fillId="0" borderId="6" xfId="1" applyFont="1" applyFill="1" applyBorder="1" applyAlignment="1">
      <alignment horizontal="right" vertical="center" wrapText="1"/>
    </xf>
    <xf numFmtId="0" fontId="9" fillId="0" borderId="0" xfId="0" applyFont="1" applyBorder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38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38" fontId="8" fillId="0" borderId="2" xfId="1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left" vertical="center" wrapText="1"/>
    </xf>
    <xf numFmtId="38" fontId="8" fillId="0" borderId="1" xfId="1" applyFont="1" applyFill="1" applyBorder="1" applyAlignment="1">
      <alignment horizontal="right" vertical="center" wrapText="1"/>
    </xf>
    <xf numFmtId="38" fontId="8" fillId="0" borderId="5" xfId="1" applyFont="1" applyFill="1" applyBorder="1" applyAlignment="1">
      <alignment horizontal="right" vertical="center" wrapText="1"/>
    </xf>
    <xf numFmtId="0" fontId="15" fillId="0" borderId="34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38" fontId="7" fillId="0" borderId="1" xfId="1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left" vertical="center" wrapText="1"/>
    </xf>
    <xf numFmtId="38" fontId="7" fillId="0" borderId="2" xfId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left" vertical="center" wrapText="1"/>
    </xf>
    <xf numFmtId="6" fontId="3" fillId="0" borderId="11" xfId="0" applyNumberFormat="1" applyFont="1" applyBorder="1">
      <alignment vertical="center"/>
    </xf>
    <xf numFmtId="6" fontId="3" fillId="0" borderId="19" xfId="0" applyNumberFormat="1" applyFont="1" applyBorder="1">
      <alignment vertical="center"/>
    </xf>
    <xf numFmtId="6" fontId="3" fillId="0" borderId="22" xfId="0" applyNumberFormat="1" applyFont="1" applyBorder="1">
      <alignment vertical="center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left" vertical="center" wrapText="1"/>
      <protection locked="0"/>
    </xf>
    <xf numFmtId="0" fontId="16" fillId="0" borderId="17" xfId="0" applyFont="1" applyFill="1" applyBorder="1" applyAlignment="1" applyProtection="1">
      <alignment horizontal="left" vertical="center" wrapText="1"/>
      <protection locked="0"/>
    </xf>
    <xf numFmtId="0" fontId="16" fillId="0" borderId="27" xfId="0" applyFont="1" applyFill="1" applyBorder="1" applyAlignment="1" applyProtection="1">
      <alignment horizontal="left" vertical="center" wrapText="1"/>
      <protection locked="0"/>
    </xf>
    <xf numFmtId="0" fontId="16" fillId="0" borderId="13" xfId="0" applyFont="1" applyFill="1" applyBorder="1" applyAlignment="1" applyProtection="1">
      <alignment horizontal="left" vertical="center" wrapText="1"/>
      <protection locked="0"/>
    </xf>
    <xf numFmtId="0" fontId="16" fillId="0" borderId="38" xfId="0" applyFont="1" applyFill="1" applyBorder="1" applyAlignment="1" applyProtection="1">
      <alignment horizontal="left" vertical="center" wrapText="1"/>
      <protection locked="0"/>
    </xf>
    <xf numFmtId="0" fontId="16" fillId="0" borderId="39" xfId="0" applyFont="1" applyFill="1" applyBorder="1" applyAlignment="1" applyProtection="1">
      <alignment horizontal="left" vertical="center" wrapText="1"/>
      <protection locked="0"/>
    </xf>
    <xf numFmtId="0" fontId="16" fillId="0" borderId="40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38" fontId="7" fillId="0" borderId="2" xfId="1" applyFont="1" applyFill="1" applyBorder="1" applyAlignment="1" applyProtection="1">
      <alignment horizontal="right" vertical="center" wrapText="1"/>
      <protection locked="0"/>
    </xf>
    <xf numFmtId="0" fontId="16" fillId="0" borderId="15" xfId="0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38" fontId="7" fillId="0" borderId="1" xfId="1" applyFont="1" applyFill="1" applyBorder="1" applyAlignment="1" applyProtection="1">
      <alignment horizontal="right" vertical="center" wrapText="1"/>
      <protection locked="0"/>
    </xf>
    <xf numFmtId="0" fontId="16" fillId="0" borderId="19" xfId="0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38" fontId="7" fillId="0" borderId="5" xfId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Fill="1" applyBorder="1" applyAlignment="1" applyProtection="1">
      <alignment horizontal="left" vertical="center" wrapText="1"/>
      <protection locked="0"/>
    </xf>
    <xf numFmtId="0" fontId="16" fillId="0" borderId="34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Fill="1" applyBorder="1" applyAlignment="1" applyProtection="1">
      <alignment horizontal="left" vertical="center" wrapText="1"/>
      <protection locked="0"/>
    </xf>
    <xf numFmtId="0" fontId="16" fillId="0" borderId="32" xfId="0" applyFont="1" applyFill="1" applyBorder="1" applyAlignment="1" applyProtection="1">
      <alignment horizontal="left" vertical="center" wrapText="1"/>
      <protection locked="0"/>
    </xf>
    <xf numFmtId="38" fontId="8" fillId="0" borderId="3" xfId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38" fontId="10" fillId="0" borderId="6" xfId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38" fontId="10" fillId="0" borderId="1" xfId="1" applyFont="1" applyFill="1" applyBorder="1" applyAlignment="1">
      <alignment horizontal="right" vertical="center" wrapText="1"/>
    </xf>
    <xf numFmtId="38" fontId="10" fillId="0" borderId="2" xfId="1" applyFont="1" applyFill="1" applyBorder="1" applyAlignment="1">
      <alignment horizontal="right" vertical="center" wrapText="1"/>
    </xf>
    <xf numFmtId="0" fontId="11" fillId="2" borderId="36" xfId="0" applyFont="1" applyFill="1" applyBorder="1" applyAlignment="1">
      <alignment horizontal="left" vertical="center"/>
    </xf>
    <xf numFmtId="38" fontId="10" fillId="2" borderId="37" xfId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/>
    </xf>
    <xf numFmtId="38" fontId="10" fillId="0" borderId="5" xfId="1" applyFont="1" applyBorder="1" applyAlignment="1">
      <alignment horizontal="right" vertical="center"/>
    </xf>
    <xf numFmtId="0" fontId="10" fillId="0" borderId="34" xfId="0" quotePrefix="1" applyFont="1" applyBorder="1">
      <alignment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34" xfId="0" applyFont="1" applyBorder="1">
      <alignment vertical="center"/>
    </xf>
    <xf numFmtId="0" fontId="10" fillId="0" borderId="18" xfId="0" applyFont="1" applyBorder="1" applyAlignment="1">
      <alignment horizontal="center" vertical="center" wrapText="1"/>
    </xf>
    <xf numFmtId="38" fontId="10" fillId="0" borderId="2" xfId="1" quotePrefix="1" applyFont="1" applyBorder="1" applyAlignment="1">
      <alignment horizontal="right" vertical="center"/>
    </xf>
    <xf numFmtId="3" fontId="7" fillId="0" borderId="23" xfId="0" applyNumberFormat="1" applyFont="1" applyBorder="1" applyAlignment="1">
      <alignment horizontal="left" vertical="center" shrinkToFit="1"/>
    </xf>
    <xf numFmtId="0" fontId="10" fillId="0" borderId="18" xfId="0" applyFont="1" applyBorder="1" applyAlignment="1">
      <alignment horizontal="center" vertical="center"/>
    </xf>
    <xf numFmtId="3" fontId="10" fillId="0" borderId="1" xfId="0" quotePrefix="1" applyNumberFormat="1" applyFont="1" applyBorder="1" applyAlignment="1">
      <alignment horizontal="right" vertical="center"/>
    </xf>
    <xf numFmtId="0" fontId="10" fillId="0" borderId="19" xfId="0" applyFont="1" applyBorder="1">
      <alignment vertical="center"/>
    </xf>
    <xf numFmtId="38" fontId="10" fillId="0" borderId="1" xfId="1" quotePrefix="1" applyFont="1" applyBorder="1" applyAlignment="1">
      <alignment horizontal="right" vertical="center"/>
    </xf>
    <xf numFmtId="0" fontId="10" fillId="0" borderId="32" xfId="0" applyFont="1" applyBorder="1">
      <alignment vertical="center"/>
    </xf>
    <xf numFmtId="38" fontId="10" fillId="0" borderId="5" xfId="1" quotePrefix="1" applyFont="1" applyBorder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38" fontId="10" fillId="3" borderId="6" xfId="1" applyFont="1" applyFill="1" applyBorder="1" applyAlignment="1">
      <alignment horizontal="right" vertical="center"/>
    </xf>
    <xf numFmtId="0" fontId="7" fillId="3" borderId="3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1" fillId="2" borderId="35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7" fillId="0" borderId="0" xfId="0" applyFo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38" fontId="7" fillId="0" borderId="3" xfId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38" fontId="10" fillId="0" borderId="2" xfId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5" fillId="0" borderId="19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0" fillId="0" borderId="8" xfId="0" applyFont="1" applyBorder="1">
      <alignment vertical="center"/>
    </xf>
    <xf numFmtId="0" fontId="10" fillId="0" borderId="7" xfId="0" applyFont="1" applyBorder="1" applyAlignment="1">
      <alignment horizontal="justify" vertical="center"/>
    </xf>
    <xf numFmtId="0" fontId="10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13" fillId="2" borderId="35" xfId="0" applyFont="1" applyFill="1" applyBorder="1" applyAlignment="1">
      <alignment horizontal="center" vertical="center"/>
    </xf>
    <xf numFmtId="38" fontId="13" fillId="2" borderId="74" xfId="0" applyNumberFormat="1" applyFont="1" applyFill="1" applyBorder="1" applyAlignment="1">
      <alignment horizontal="right" vertical="center"/>
    </xf>
    <xf numFmtId="0" fontId="9" fillId="2" borderId="76" xfId="0" applyFont="1" applyFill="1" applyBorder="1">
      <alignment vertical="center"/>
    </xf>
    <xf numFmtId="0" fontId="13" fillId="2" borderId="77" xfId="0" applyFont="1" applyFill="1" applyBorder="1" applyAlignment="1">
      <alignment horizontal="left" vertical="center"/>
    </xf>
    <xf numFmtId="38" fontId="9" fillId="2" borderId="74" xfId="1" applyFont="1" applyFill="1" applyBorder="1" applyAlignment="1">
      <alignment horizontal="right" vertical="center"/>
    </xf>
    <xf numFmtId="0" fontId="9" fillId="2" borderId="76" xfId="0" quotePrefix="1" applyFont="1" applyFill="1" applyBorder="1" applyAlignment="1">
      <alignment horizontal="left" vertical="center"/>
    </xf>
    <xf numFmtId="38" fontId="7" fillId="0" borderId="1" xfId="1" applyFont="1" applyFill="1" applyBorder="1" applyAlignment="1" applyProtection="1">
      <alignment horizontal="right" vertical="center" wrapText="1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38" fontId="7" fillId="0" borderId="2" xfId="1" applyFont="1" applyFill="1" applyBorder="1" applyAlignment="1" applyProtection="1">
      <alignment horizontal="right" vertical="center" wrapText="1"/>
    </xf>
    <xf numFmtId="0" fontId="3" fillId="0" borderId="35" xfId="0" applyFont="1" applyBorder="1">
      <alignment vertical="center"/>
    </xf>
    <xf numFmtId="0" fontId="3" fillId="0" borderId="76" xfId="0" applyFont="1" applyBorder="1">
      <alignment vertical="center"/>
    </xf>
    <xf numFmtId="38" fontId="3" fillId="0" borderId="74" xfId="0" applyNumberFormat="1" applyFont="1" applyBorder="1">
      <alignment vertical="center"/>
    </xf>
    <xf numFmtId="38" fontId="8" fillId="0" borderId="1" xfId="1" applyFont="1" applyFill="1" applyBorder="1" applyAlignment="1" applyProtection="1">
      <alignment horizontal="right" vertical="center" wrapText="1"/>
      <protection locked="0"/>
    </xf>
    <xf numFmtId="0" fontId="9" fillId="2" borderId="75" xfId="0" quotePrefix="1" applyFont="1" applyFill="1" applyBorder="1" applyAlignment="1">
      <alignment horizontal="left" vertical="center"/>
    </xf>
    <xf numFmtId="0" fontId="3" fillId="0" borderId="75" xfId="0" applyFont="1" applyBorder="1">
      <alignment vertical="center"/>
    </xf>
    <xf numFmtId="0" fontId="20" fillId="0" borderId="10" xfId="0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right" vertical="center" wrapText="1"/>
    </xf>
    <xf numFmtId="38" fontId="11" fillId="2" borderId="67" xfId="0" applyNumberFormat="1" applyFont="1" applyFill="1" applyBorder="1" applyAlignment="1">
      <alignment vertical="center"/>
    </xf>
    <xf numFmtId="0" fontId="20" fillId="2" borderId="35" xfId="0" applyFont="1" applyFill="1" applyBorder="1" applyAlignment="1">
      <alignment horizontal="left" vertical="center" wrapText="1"/>
    </xf>
    <xf numFmtId="38" fontId="7" fillId="2" borderId="74" xfId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38" fontId="10" fillId="0" borderId="2" xfId="1" applyFont="1" applyFill="1" applyBorder="1" applyAlignment="1" applyProtection="1">
      <alignment horizontal="right" vertical="center" wrapText="1"/>
      <protection locked="0"/>
    </xf>
    <xf numFmtId="38" fontId="10" fillId="0" borderId="5" xfId="1" applyFont="1" applyFill="1" applyBorder="1" applyAlignment="1" applyProtection="1">
      <alignment horizontal="right" vertical="center" wrapText="1"/>
      <protection locked="0"/>
    </xf>
    <xf numFmtId="38" fontId="10" fillId="0" borderId="3" xfId="1" applyFont="1" applyFill="1" applyBorder="1" applyAlignment="1" applyProtection="1">
      <alignment horizontal="right" vertical="center" wrapText="1"/>
      <protection locked="0"/>
    </xf>
    <xf numFmtId="0" fontId="9" fillId="0" borderId="18" xfId="0" applyFont="1" applyFill="1" applyBorder="1" applyAlignment="1">
      <alignment horizontal="left" vertical="center" wrapText="1"/>
    </xf>
    <xf numFmtId="0" fontId="3" fillId="0" borderId="44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66" xfId="0" applyFont="1" applyBorder="1">
      <alignment vertical="center"/>
    </xf>
    <xf numFmtId="0" fontId="3" fillId="0" borderId="67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68" xfId="0" applyFont="1" applyBorder="1">
      <alignment vertical="center"/>
    </xf>
    <xf numFmtId="0" fontId="13" fillId="0" borderId="30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38" fontId="10" fillId="0" borderId="37" xfId="1" applyFont="1" applyFill="1" applyBorder="1" applyAlignment="1" applyProtection="1">
      <alignment horizontal="right" vertical="center" wrapText="1"/>
      <protection locked="0"/>
    </xf>
    <xf numFmtId="0" fontId="13" fillId="0" borderId="28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right" vertical="center" wrapText="1"/>
    </xf>
    <xf numFmtId="38" fontId="6" fillId="0" borderId="3" xfId="1" applyFont="1" applyFill="1" applyBorder="1" applyAlignment="1">
      <alignment horizontal="right" vertical="center" wrapText="1"/>
    </xf>
    <xf numFmtId="38" fontId="6" fillId="0" borderId="5" xfId="1" applyFont="1" applyFill="1" applyBorder="1" applyAlignment="1">
      <alignment horizontal="right" vertical="center" wrapText="1"/>
    </xf>
    <xf numFmtId="38" fontId="6" fillId="0" borderId="37" xfId="1" applyFont="1" applyFill="1" applyBorder="1" applyAlignment="1">
      <alignment horizontal="right" vertical="center" wrapText="1"/>
    </xf>
    <xf numFmtId="38" fontId="10" fillId="0" borderId="2" xfId="1" applyFont="1" applyFill="1" applyBorder="1" applyAlignment="1">
      <alignment horizontal="right" vertical="center" wrapText="1"/>
    </xf>
    <xf numFmtId="38" fontId="10" fillId="0" borderId="5" xfId="1" applyFont="1" applyFill="1" applyBorder="1" applyAlignment="1">
      <alignment horizontal="right" vertical="center" wrapText="1"/>
    </xf>
    <xf numFmtId="38" fontId="10" fillId="0" borderId="37" xfId="1" applyFont="1" applyFill="1" applyBorder="1" applyAlignment="1">
      <alignment horizontal="right" vertical="center" wrapText="1"/>
    </xf>
    <xf numFmtId="0" fontId="10" fillId="0" borderId="57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horizontal="left" vertical="center" wrapText="1"/>
    </xf>
    <xf numFmtId="0" fontId="10" fillId="0" borderId="70" xfId="0" applyFont="1" applyFill="1" applyBorder="1" applyAlignment="1">
      <alignment horizontal="left" vertical="center" wrapText="1"/>
    </xf>
    <xf numFmtId="0" fontId="10" fillId="0" borderId="71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horizontal="left" vertical="center" wrapText="1"/>
    </xf>
    <xf numFmtId="0" fontId="7" fillId="0" borderId="60" xfId="0" applyFont="1" applyFill="1" applyBorder="1" applyAlignment="1">
      <alignment horizontal="left" vertical="center" wrapText="1"/>
    </xf>
    <xf numFmtId="0" fontId="7" fillId="0" borderId="6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0" fillId="0" borderId="56" xfId="0" applyFont="1" applyFill="1" applyBorder="1" applyAlignment="1">
      <alignment horizontal="left" vertical="center" wrapText="1"/>
    </xf>
    <xf numFmtId="0" fontId="10" fillId="2" borderId="54" xfId="0" quotePrefix="1" applyFont="1" applyFill="1" applyBorder="1" applyAlignment="1">
      <alignment horizontal="left" vertical="center"/>
    </xf>
    <xf numFmtId="0" fontId="10" fillId="2" borderId="28" xfId="0" quotePrefix="1" applyFont="1" applyFill="1" applyBorder="1" applyAlignment="1">
      <alignment horizontal="left" vertical="center"/>
    </xf>
    <xf numFmtId="0" fontId="10" fillId="2" borderId="43" xfId="0" quotePrefix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38" fontId="11" fillId="2" borderId="62" xfId="0" applyNumberFormat="1" applyFont="1" applyFill="1" applyBorder="1" applyAlignment="1">
      <alignment vertical="center"/>
    </xf>
    <xf numFmtId="38" fontId="11" fillId="2" borderId="63" xfId="0" applyNumberFormat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2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6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7" fillId="2" borderId="79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7" fillId="2" borderId="80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0" borderId="51" xfId="0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69" xfId="0" applyFont="1" applyFill="1" applyBorder="1" applyAlignment="1">
      <alignment horizontal="left" vertical="center" wrapText="1"/>
    </xf>
    <xf numFmtId="0" fontId="6" fillId="0" borderId="70" xfId="0" applyFont="1" applyFill="1" applyBorder="1" applyAlignment="1">
      <alignment horizontal="left" vertical="center" wrapText="1"/>
    </xf>
    <xf numFmtId="0" fontId="6" fillId="0" borderId="71" xfId="0" applyFont="1" applyFill="1" applyBorder="1" applyAlignment="1">
      <alignment horizontal="left" vertical="center" wrapText="1"/>
    </xf>
    <xf numFmtId="0" fontId="8" fillId="0" borderId="59" xfId="0" applyFont="1" applyFill="1" applyBorder="1" applyAlignment="1">
      <alignment horizontal="left" vertical="center" wrapText="1"/>
    </xf>
    <xf numFmtId="0" fontId="8" fillId="0" borderId="60" xfId="0" applyFont="1" applyFill="1" applyBorder="1" applyAlignment="1">
      <alignment horizontal="left" vertical="center" wrapText="1"/>
    </xf>
    <xf numFmtId="0" fontId="8" fillId="0" borderId="61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6" fillId="0" borderId="53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7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7" fillId="2" borderId="78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15" fillId="4" borderId="27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69</xdr:row>
      <xdr:rowOff>129540</xdr:rowOff>
    </xdr:from>
    <xdr:to>
      <xdr:col>2</xdr:col>
      <xdr:colOff>3185160</xdr:colOff>
      <xdr:row>77</xdr:row>
      <xdr:rowOff>160020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7518FB2-3823-4C17-8323-65C7631B2D1E}"/>
            </a:ext>
          </a:extLst>
        </xdr:cNvPr>
        <xdr:cNvSpPr/>
      </xdr:nvSpPr>
      <xdr:spPr>
        <a:xfrm>
          <a:off x="1714500" y="13060680"/>
          <a:ext cx="3634740" cy="2194560"/>
        </a:xfrm>
        <a:prstGeom prst="rect">
          <a:avLst/>
        </a:prstGeom>
        <a:solidFill>
          <a:schemeClr val="accent1">
            <a:alpha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</a:t>
          </a:r>
        </a:p>
      </xdr:txBody>
    </xdr:sp>
    <xdr:clientData fPrintsWithSheet="0"/>
  </xdr:twoCellAnchor>
  <xdr:oneCellAnchor>
    <xdr:from>
      <xdr:col>0</xdr:col>
      <xdr:colOff>1386840</xdr:colOff>
      <xdr:row>7</xdr:row>
      <xdr:rowOff>152400</xdr:rowOff>
    </xdr:from>
    <xdr:ext cx="4433650" cy="38882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5467F3-9EC5-8D02-A640-A2741D44AE06}"/>
            </a:ext>
          </a:extLst>
        </xdr:cNvPr>
        <xdr:cNvSpPr txBox="1"/>
      </xdr:nvSpPr>
      <xdr:spPr>
        <a:xfrm>
          <a:off x="1386840" y="1584960"/>
          <a:ext cx="4433650" cy="388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利用人数加算：毎月の活動の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50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万円を超えた部分について、平均利用人数が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30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人または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世帯以上の場合に加算</a:t>
          </a: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活動回数加算：助成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年度目以降の活動で利用人数加算の対象でかつ、年間実施回数が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22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回以上の場合に加算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68</xdr:row>
      <xdr:rowOff>129540</xdr:rowOff>
    </xdr:from>
    <xdr:to>
      <xdr:col>2</xdr:col>
      <xdr:colOff>3185160</xdr:colOff>
      <xdr:row>76</xdr:row>
      <xdr:rowOff>160020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3787B5-6912-4E1B-A493-FF3A829F5CB2}"/>
            </a:ext>
          </a:extLst>
        </xdr:cNvPr>
        <xdr:cNvSpPr/>
      </xdr:nvSpPr>
      <xdr:spPr>
        <a:xfrm>
          <a:off x="1714500" y="14500860"/>
          <a:ext cx="3634740" cy="2194560"/>
        </a:xfrm>
        <a:prstGeom prst="rect">
          <a:avLst/>
        </a:prstGeom>
        <a:solidFill>
          <a:schemeClr val="accent1">
            <a:alpha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</a:t>
          </a:r>
        </a:p>
      </xdr:txBody>
    </xdr:sp>
    <xdr:clientData fPrintsWithSheet="0"/>
  </xdr:twoCellAnchor>
  <xdr:oneCellAnchor>
    <xdr:from>
      <xdr:col>0</xdr:col>
      <xdr:colOff>1386840</xdr:colOff>
      <xdr:row>7</xdr:row>
      <xdr:rowOff>152400</xdr:rowOff>
    </xdr:from>
    <xdr:ext cx="4433650" cy="38882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361A32-527A-41A4-8E9A-A980A38A78DA}"/>
            </a:ext>
          </a:extLst>
        </xdr:cNvPr>
        <xdr:cNvSpPr txBox="1"/>
      </xdr:nvSpPr>
      <xdr:spPr>
        <a:xfrm>
          <a:off x="1386840" y="1501140"/>
          <a:ext cx="4433650" cy="3888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利用人数加算：毎月の活動の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50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万円を超えた部分について、平均利用人数が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30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人または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世帯以上の場合に加算</a:t>
          </a: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活動回数加算：助成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年度目以降の活動で利用人数加算の対象でかつ、年間実施回数が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22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回以上の場合に加算</a:t>
          </a:r>
        </a:p>
      </xdr:txBody>
    </xdr:sp>
    <xdr:clientData/>
  </xdr:oneCellAnchor>
  <xdr:twoCellAnchor>
    <xdr:from>
      <xdr:col>2</xdr:col>
      <xdr:colOff>2667000</xdr:colOff>
      <xdr:row>0</xdr:row>
      <xdr:rowOff>106680</xdr:rowOff>
    </xdr:from>
    <xdr:to>
      <xdr:col>2</xdr:col>
      <xdr:colOff>3550920</xdr:colOff>
      <xdr:row>2</xdr:row>
      <xdr:rowOff>19825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971C8A5-43C9-4456-91C6-937593FED364}"/>
            </a:ext>
          </a:extLst>
        </xdr:cNvPr>
        <xdr:cNvSpPr/>
      </xdr:nvSpPr>
      <xdr:spPr>
        <a:xfrm>
          <a:off x="4831080" y="106680"/>
          <a:ext cx="883920" cy="31700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861060</xdr:colOff>
      <xdr:row>0</xdr:row>
      <xdr:rowOff>38100</xdr:rowOff>
    </xdr:from>
    <xdr:to>
      <xdr:col>8</xdr:col>
      <xdr:colOff>0</xdr:colOff>
      <xdr:row>1</xdr:row>
      <xdr:rowOff>80785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099DA9-18E4-4111-8EFC-E77BE36D63E4}"/>
            </a:ext>
          </a:extLst>
        </xdr:cNvPr>
        <xdr:cNvSpPr/>
      </xdr:nvSpPr>
      <xdr:spPr>
        <a:xfrm>
          <a:off x="5996940" y="38100"/>
          <a:ext cx="883920" cy="31700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B94D-48CE-47AC-AF86-91BA935D06E6}">
  <dimension ref="A1:E95"/>
  <sheetViews>
    <sheetView tabSelected="1" view="pageBreakPreview" zoomScaleNormal="100" zoomScaleSheetLayoutView="100" workbookViewId="0">
      <selection activeCell="B79" sqref="B79"/>
    </sheetView>
  </sheetViews>
  <sheetFormatPr defaultRowHeight="15" x14ac:dyDescent="0.2"/>
  <cols>
    <col min="1" max="1" width="21" style="1" customWidth="1"/>
    <col min="2" max="2" width="10.5546875" style="1" customWidth="1"/>
    <col min="3" max="3" width="52.109375" style="1" customWidth="1"/>
    <col min="4" max="4" width="8.88671875" style="1"/>
    <col min="5" max="5" width="15.44140625" style="1" bestFit="1" customWidth="1"/>
    <col min="6" max="16384" width="8.88671875" style="1"/>
  </cols>
  <sheetData>
    <row r="1" spans="1:3" ht="15" customHeight="1" thickBot="1" x14ac:dyDescent="0.25">
      <c r="A1" s="169" t="s">
        <v>40</v>
      </c>
      <c r="B1" s="169"/>
      <c r="C1" s="169"/>
    </row>
    <row r="2" spans="1:3" ht="16.95" customHeight="1" x14ac:dyDescent="0.2">
      <c r="A2" s="170" t="s">
        <v>61</v>
      </c>
      <c r="B2" s="171"/>
      <c r="C2" s="26" t="s">
        <v>62</v>
      </c>
    </row>
    <row r="3" spans="1:3" ht="19.8" customHeight="1" thickBot="1" x14ac:dyDescent="0.25">
      <c r="A3" s="172"/>
      <c r="B3" s="173"/>
      <c r="C3" s="69"/>
    </row>
    <row r="4" spans="1:3" ht="6" customHeight="1" thickBot="1" x14ac:dyDescent="0.25">
      <c r="A4" s="2"/>
    </row>
    <row r="5" spans="1:3" ht="16.2" customHeight="1" x14ac:dyDescent="0.2">
      <c r="A5" s="20" t="s">
        <v>49</v>
      </c>
      <c r="B5" s="21" t="s">
        <v>56</v>
      </c>
      <c r="C5" s="22" t="s">
        <v>42</v>
      </c>
    </row>
    <row r="6" spans="1:3" ht="16.2" customHeight="1" thickBot="1" x14ac:dyDescent="0.25">
      <c r="A6" s="70" t="s">
        <v>55</v>
      </c>
      <c r="B6" s="71" t="s">
        <v>55</v>
      </c>
      <c r="C6" s="72" t="s">
        <v>55</v>
      </c>
    </row>
    <row r="7" spans="1:3" ht="16.2" customHeight="1" x14ac:dyDescent="0.2">
      <c r="A7" s="20" t="s">
        <v>47</v>
      </c>
      <c r="B7" s="21" t="s">
        <v>45</v>
      </c>
      <c r="C7" s="22" t="s">
        <v>48</v>
      </c>
    </row>
    <row r="8" spans="1:3" ht="16.2" customHeight="1" thickBot="1" x14ac:dyDescent="0.25">
      <c r="A8" s="23">
        <f>IF(A6="１回または複数回の活動",180000,500000)</f>
        <v>500000</v>
      </c>
      <c r="B8" s="24" t="str">
        <f>IF($B$6="１回目","10/10",IF($B$6="２回目","8/10","6/10"))</f>
        <v>6/10</v>
      </c>
      <c r="C8" s="25">
        <f>IF($C$6="利用人数加算",100000,IF($C$6="活動回数加算",500000,0))</f>
        <v>0</v>
      </c>
    </row>
    <row r="9" spans="1:3" ht="7.8" customHeight="1" x14ac:dyDescent="0.2">
      <c r="A9" s="14"/>
    </row>
    <row r="10" spans="1:3" ht="7.8" customHeight="1" x14ac:dyDescent="0.2">
      <c r="A10" s="14"/>
    </row>
    <row r="11" spans="1:3" ht="13.8" customHeight="1" x14ac:dyDescent="0.2">
      <c r="A11" s="27" t="s">
        <v>0</v>
      </c>
      <c r="B11" s="28"/>
      <c r="C11" s="28"/>
    </row>
    <row r="12" spans="1:3" ht="13.8" customHeight="1" x14ac:dyDescent="0.2">
      <c r="A12" s="174" t="s">
        <v>14</v>
      </c>
      <c r="B12" s="174"/>
      <c r="C12" s="174"/>
    </row>
    <row r="13" spans="1:3" ht="13.8" customHeight="1" thickBot="1" x14ac:dyDescent="0.25">
      <c r="A13" s="29" t="s">
        <v>27</v>
      </c>
      <c r="B13" s="29"/>
      <c r="C13" s="29"/>
    </row>
    <row r="14" spans="1:3" ht="16.95" customHeight="1" x14ac:dyDescent="0.2">
      <c r="A14" s="30" t="s">
        <v>63</v>
      </c>
      <c r="B14" s="21" t="s">
        <v>71</v>
      </c>
      <c r="C14" s="26" t="s">
        <v>72</v>
      </c>
    </row>
    <row r="15" spans="1:3" ht="16.8" customHeight="1" x14ac:dyDescent="0.2">
      <c r="A15" s="175" t="s">
        <v>1</v>
      </c>
      <c r="B15" s="178"/>
      <c r="C15" s="73"/>
    </row>
    <row r="16" spans="1:3" ht="16.8" customHeight="1" x14ac:dyDescent="0.2">
      <c r="A16" s="176"/>
      <c r="B16" s="179"/>
      <c r="C16" s="74"/>
    </row>
    <row r="17" spans="1:3" ht="16.8" customHeight="1" x14ac:dyDescent="0.2">
      <c r="A17" s="177"/>
      <c r="B17" s="180"/>
      <c r="C17" s="75"/>
    </row>
    <row r="18" spans="1:3" ht="16.8" customHeight="1" x14ac:dyDescent="0.2">
      <c r="A18" s="181" t="s">
        <v>7</v>
      </c>
      <c r="B18" s="178"/>
      <c r="C18" s="73"/>
    </row>
    <row r="19" spans="1:3" ht="16.8" customHeight="1" x14ac:dyDescent="0.2">
      <c r="A19" s="181"/>
      <c r="B19" s="180"/>
      <c r="C19" s="75"/>
    </row>
    <row r="20" spans="1:3" ht="16.8" customHeight="1" x14ac:dyDescent="0.2">
      <c r="A20" s="175" t="s">
        <v>73</v>
      </c>
      <c r="B20" s="178"/>
      <c r="C20" s="73"/>
    </row>
    <row r="21" spans="1:3" ht="16.8" customHeight="1" x14ac:dyDescent="0.2">
      <c r="A21" s="177"/>
      <c r="B21" s="180"/>
      <c r="C21" s="75"/>
    </row>
    <row r="22" spans="1:3" ht="16.8" customHeight="1" x14ac:dyDescent="0.2">
      <c r="A22" s="181" t="s">
        <v>2</v>
      </c>
      <c r="B22" s="178"/>
      <c r="C22" s="73"/>
    </row>
    <row r="23" spans="1:3" ht="16.8" customHeight="1" x14ac:dyDescent="0.2">
      <c r="A23" s="175"/>
      <c r="B23" s="180"/>
      <c r="C23" s="75"/>
    </row>
    <row r="24" spans="1:3" ht="16.8" customHeight="1" x14ac:dyDescent="0.2">
      <c r="A24" s="175" t="s">
        <v>74</v>
      </c>
      <c r="B24" s="178"/>
      <c r="C24" s="73"/>
    </row>
    <row r="25" spans="1:3" ht="16.8" customHeight="1" x14ac:dyDescent="0.2">
      <c r="A25" s="177"/>
      <c r="B25" s="180"/>
      <c r="C25" s="75"/>
    </row>
    <row r="26" spans="1:3" ht="16.8" customHeight="1" x14ac:dyDescent="0.2">
      <c r="A26" s="175" t="s">
        <v>3</v>
      </c>
      <c r="B26" s="178"/>
      <c r="C26" s="73"/>
    </row>
    <row r="27" spans="1:3" ht="16.8" customHeight="1" x14ac:dyDescent="0.2">
      <c r="A27" s="177"/>
      <c r="B27" s="180"/>
      <c r="C27" s="75"/>
    </row>
    <row r="28" spans="1:3" ht="16.8" customHeight="1" x14ac:dyDescent="0.2">
      <c r="A28" s="175" t="s">
        <v>101</v>
      </c>
      <c r="B28" s="178"/>
      <c r="C28" s="73"/>
    </row>
    <row r="29" spans="1:3" ht="16.8" customHeight="1" x14ac:dyDescent="0.2">
      <c r="A29" s="177"/>
      <c r="B29" s="180"/>
      <c r="C29" s="75"/>
    </row>
    <row r="30" spans="1:3" ht="16.8" customHeight="1" x14ac:dyDescent="0.2">
      <c r="A30" s="181" t="s">
        <v>4</v>
      </c>
      <c r="B30" s="178"/>
      <c r="C30" s="73"/>
    </row>
    <row r="31" spans="1:3" ht="16.8" customHeight="1" x14ac:dyDescent="0.2">
      <c r="A31" s="181"/>
      <c r="B31" s="180"/>
      <c r="C31" s="75"/>
    </row>
    <row r="32" spans="1:3" ht="16.8" customHeight="1" x14ac:dyDescent="0.2">
      <c r="A32" s="181" t="s">
        <v>5</v>
      </c>
      <c r="B32" s="178"/>
      <c r="C32" s="73"/>
    </row>
    <row r="33" spans="1:5" ht="16.8" customHeight="1" x14ac:dyDescent="0.2">
      <c r="A33" s="181"/>
      <c r="B33" s="180"/>
      <c r="C33" s="75"/>
    </row>
    <row r="34" spans="1:5" ht="16.8" customHeight="1" x14ac:dyDescent="0.2">
      <c r="A34" s="176" t="s">
        <v>6</v>
      </c>
      <c r="B34" s="178"/>
      <c r="C34" s="73"/>
    </row>
    <row r="35" spans="1:5" ht="16.8" customHeight="1" thickBot="1" x14ac:dyDescent="0.25">
      <c r="A35" s="176"/>
      <c r="B35" s="180"/>
      <c r="C35" s="76"/>
    </row>
    <row r="36" spans="1:5" ht="18.600000000000001" customHeight="1" thickBot="1" x14ac:dyDescent="0.25">
      <c r="A36" s="17" t="s">
        <v>50</v>
      </c>
      <c r="B36" s="31">
        <f>SUM($B$15:$B$35)</f>
        <v>0</v>
      </c>
      <c r="C36" s="8"/>
      <c r="E36" s="4"/>
    </row>
    <row r="37" spans="1:5" ht="16.2" customHeight="1" thickBot="1" x14ac:dyDescent="0.25">
      <c r="A37" s="188" t="s">
        <v>29</v>
      </c>
      <c r="B37" s="188"/>
      <c r="C37" s="188"/>
      <c r="E37" s="4"/>
    </row>
    <row r="38" spans="1:5" ht="16.2" customHeight="1" x14ac:dyDescent="0.2">
      <c r="A38" s="30" t="s">
        <v>63</v>
      </c>
      <c r="B38" s="21" t="s">
        <v>71</v>
      </c>
      <c r="C38" s="26" t="s">
        <v>72</v>
      </c>
      <c r="E38" s="4"/>
    </row>
    <row r="39" spans="1:5" ht="16.2" customHeight="1" x14ac:dyDescent="0.2">
      <c r="A39" s="175" t="s">
        <v>30</v>
      </c>
      <c r="B39" s="178"/>
      <c r="C39" s="77"/>
      <c r="E39" s="4"/>
    </row>
    <row r="40" spans="1:5" ht="16.2" customHeight="1" x14ac:dyDescent="0.2">
      <c r="A40" s="176"/>
      <c r="B40" s="179"/>
      <c r="C40" s="78"/>
      <c r="E40" s="4"/>
    </row>
    <row r="41" spans="1:5" ht="16.2" customHeight="1" thickBot="1" x14ac:dyDescent="0.25">
      <c r="A41" s="189"/>
      <c r="B41" s="190"/>
      <c r="C41" s="79"/>
      <c r="E41" s="4"/>
    </row>
    <row r="42" spans="1:5" ht="29.4" customHeight="1" thickBot="1" x14ac:dyDescent="0.25">
      <c r="A42" s="45" t="s">
        <v>51</v>
      </c>
      <c r="B42" s="31">
        <f>SUM($B$39)</f>
        <v>0</v>
      </c>
      <c r="C42" s="8"/>
      <c r="E42" s="4"/>
    </row>
    <row r="43" spans="1:5" ht="3" customHeight="1" x14ac:dyDescent="0.2">
      <c r="A43" s="19"/>
      <c r="B43" s="19"/>
      <c r="C43" s="19"/>
    </row>
    <row r="44" spans="1:5" ht="15.6" thickBot="1" x14ac:dyDescent="0.25">
      <c r="A44" s="191" t="s">
        <v>13</v>
      </c>
      <c r="B44" s="191"/>
      <c r="C44" s="191"/>
    </row>
    <row r="45" spans="1:5" ht="18" customHeight="1" x14ac:dyDescent="0.2">
      <c r="A45" s="30" t="s">
        <v>63</v>
      </c>
      <c r="B45" s="21" t="s">
        <v>71</v>
      </c>
      <c r="C45" s="26" t="s">
        <v>72</v>
      </c>
    </row>
    <row r="46" spans="1:5" ht="18" customHeight="1" x14ac:dyDescent="0.2">
      <c r="A46" s="80"/>
      <c r="B46" s="81"/>
      <c r="C46" s="82"/>
    </row>
    <row r="47" spans="1:5" ht="18" customHeight="1" x14ac:dyDescent="0.2">
      <c r="A47" s="83"/>
      <c r="B47" s="84"/>
      <c r="C47" s="85"/>
    </row>
    <row r="48" spans="1:5" ht="18" customHeight="1" thickBot="1" x14ac:dyDescent="0.25">
      <c r="A48" s="86"/>
      <c r="B48" s="87"/>
      <c r="C48" s="74"/>
    </row>
    <row r="49" spans="1:3" ht="18.600000000000001" customHeight="1" thickBot="1" x14ac:dyDescent="0.25">
      <c r="A49" s="18" t="s">
        <v>52</v>
      </c>
      <c r="B49" s="34">
        <f>SUM($B$46:$B$48)</f>
        <v>0</v>
      </c>
      <c r="C49" s="35"/>
    </row>
    <row r="50" spans="1:3" ht="21.6" customHeight="1" thickTop="1" thickBot="1" x14ac:dyDescent="0.25">
      <c r="A50" s="152" t="s">
        <v>64</v>
      </c>
      <c r="B50" s="153">
        <f>SUM($B$36,$B$42,$B$49)</f>
        <v>0</v>
      </c>
      <c r="C50" s="154" t="s">
        <v>53</v>
      </c>
    </row>
    <row r="51" spans="1:3" ht="7.8" customHeight="1" thickTop="1" x14ac:dyDescent="0.2"/>
    <row r="52" spans="1:3" ht="18.600000000000001" customHeight="1" x14ac:dyDescent="0.2">
      <c r="A52" s="37" t="s">
        <v>15</v>
      </c>
      <c r="B52" s="28"/>
      <c r="C52" s="28"/>
    </row>
    <row r="53" spans="1:3" ht="15.6" thickBot="1" x14ac:dyDescent="0.25">
      <c r="A53" s="37" t="s">
        <v>105</v>
      </c>
      <c r="B53" s="28"/>
      <c r="C53" s="28"/>
    </row>
    <row r="54" spans="1:3" x14ac:dyDescent="0.2">
      <c r="A54" s="139" t="s">
        <v>63</v>
      </c>
      <c r="B54" s="32" t="s">
        <v>8</v>
      </c>
      <c r="C54" s="33" t="s">
        <v>17</v>
      </c>
    </row>
    <row r="55" spans="1:3" ht="18" customHeight="1" x14ac:dyDescent="0.2">
      <c r="A55" s="90" t="s">
        <v>106</v>
      </c>
      <c r="B55" s="155">
        <f>$B$50</f>
        <v>0</v>
      </c>
      <c r="C55" s="85"/>
    </row>
    <row r="56" spans="1:3" ht="18" customHeight="1" thickBot="1" x14ac:dyDescent="0.25">
      <c r="A56" s="156" t="s">
        <v>107</v>
      </c>
      <c r="B56" s="157">
        <f>$B$80</f>
        <v>0</v>
      </c>
      <c r="C56" s="82"/>
    </row>
    <row r="57" spans="1:3" ht="18" customHeight="1" thickTop="1" thickBot="1" x14ac:dyDescent="0.25">
      <c r="A57" s="158" t="s">
        <v>110</v>
      </c>
      <c r="B57" s="160">
        <f>$B$55-$B$56</f>
        <v>0</v>
      </c>
      <c r="C57" s="159"/>
    </row>
    <row r="58" spans="1:3" ht="12" customHeight="1" thickTop="1" x14ac:dyDescent="0.2"/>
    <row r="59" spans="1:3" ht="18.600000000000001" customHeight="1" thickBot="1" x14ac:dyDescent="0.25">
      <c r="A59" s="37" t="s">
        <v>108</v>
      </c>
      <c r="B59" s="28"/>
      <c r="C59" s="28"/>
    </row>
    <row r="60" spans="1:3" ht="18.600000000000001" customHeight="1" x14ac:dyDescent="0.2">
      <c r="A60" s="30" t="s">
        <v>63</v>
      </c>
      <c r="B60" s="32" t="s">
        <v>8</v>
      </c>
      <c r="C60" s="33" t="s">
        <v>17</v>
      </c>
    </row>
    <row r="61" spans="1:3" ht="18.600000000000001" customHeight="1" x14ac:dyDescent="0.2">
      <c r="A61" s="88" t="s">
        <v>24</v>
      </c>
      <c r="B61" s="87"/>
      <c r="C61" s="89"/>
    </row>
    <row r="62" spans="1:3" ht="18.600000000000001" customHeight="1" x14ac:dyDescent="0.2">
      <c r="A62" s="90" t="s">
        <v>43</v>
      </c>
      <c r="B62" s="84"/>
      <c r="C62" s="91"/>
    </row>
    <row r="63" spans="1:3" ht="18.600000000000001" customHeight="1" x14ac:dyDescent="0.2">
      <c r="A63" s="90" t="s">
        <v>54</v>
      </c>
      <c r="B63" s="84"/>
      <c r="C63" s="91" t="s">
        <v>112</v>
      </c>
    </row>
    <row r="64" spans="1:3" ht="18.600000000000001" customHeight="1" x14ac:dyDescent="0.2">
      <c r="A64" s="90" t="s">
        <v>104</v>
      </c>
      <c r="B64" s="84"/>
      <c r="C64" s="91"/>
    </row>
    <row r="65" spans="1:5" ht="18.600000000000001" customHeight="1" thickBot="1" x14ac:dyDescent="0.25">
      <c r="A65" s="90"/>
      <c r="B65" s="84"/>
      <c r="C65" s="91"/>
    </row>
    <row r="66" spans="1:5" ht="21.6" customHeight="1" thickTop="1" thickBot="1" x14ac:dyDescent="0.25">
      <c r="A66" s="152" t="s">
        <v>109</v>
      </c>
      <c r="B66" s="153">
        <f>SUM($B$61:$B$65)</f>
        <v>0</v>
      </c>
      <c r="C66" s="154" t="s">
        <v>111</v>
      </c>
    </row>
    <row r="67" spans="1:5" ht="12" customHeight="1" thickTop="1" x14ac:dyDescent="0.2">
      <c r="A67" s="28"/>
      <c r="B67" s="28"/>
      <c r="C67" s="28"/>
    </row>
    <row r="68" spans="1:5" ht="18" customHeight="1" x14ac:dyDescent="0.2">
      <c r="A68" s="192" t="s">
        <v>18</v>
      </c>
      <c r="B68" s="192"/>
      <c r="C68" s="192"/>
    </row>
    <row r="69" spans="1:5" ht="18" customHeight="1" thickBot="1" x14ac:dyDescent="0.25">
      <c r="A69" s="29" t="s">
        <v>59</v>
      </c>
      <c r="B69" s="38"/>
      <c r="C69" s="38"/>
    </row>
    <row r="70" spans="1:5" ht="29.4" thickBot="1" x14ac:dyDescent="0.25">
      <c r="A70" s="39" t="s">
        <v>75</v>
      </c>
      <c r="B70" s="40">
        <f>MIN($A$8,$B$36)</f>
        <v>0</v>
      </c>
      <c r="C70" s="8"/>
      <c r="E70" s="4"/>
    </row>
    <row r="71" spans="1:5" ht="31.8" customHeight="1" thickBot="1" x14ac:dyDescent="0.25">
      <c r="A71" s="39" t="s">
        <v>66</v>
      </c>
      <c r="B71" s="40">
        <f>ROUNDDOWN($B$70*IF($B$8="8/10",0.8,IF($B$8="6/10",0.6,1)),-3)</f>
        <v>0</v>
      </c>
      <c r="C71" s="8" t="s">
        <v>65</v>
      </c>
      <c r="E71" s="4"/>
    </row>
    <row r="72" spans="1:5" ht="31.8" customHeight="1" thickBot="1" x14ac:dyDescent="0.25">
      <c r="A72" s="39" t="s">
        <v>67</v>
      </c>
      <c r="B72" s="40">
        <f>ROUNDDOWN(MIN($B$42,100000),-3)</f>
        <v>0</v>
      </c>
      <c r="C72" s="8" t="s">
        <v>58</v>
      </c>
      <c r="E72" s="4"/>
    </row>
    <row r="73" spans="1:5" ht="13.5" customHeight="1" x14ac:dyDescent="0.2">
      <c r="A73" s="41"/>
      <c r="B73" s="41"/>
      <c r="C73" s="41"/>
    </row>
    <row r="74" spans="1:5" ht="16.2" customHeight="1" thickBot="1" x14ac:dyDescent="0.25">
      <c r="A74" s="191" t="s">
        <v>44</v>
      </c>
      <c r="B74" s="191"/>
      <c r="C74" s="191"/>
      <c r="E74" s="4"/>
    </row>
    <row r="75" spans="1:5" ht="16.2" customHeight="1" x14ac:dyDescent="0.2">
      <c r="A75" s="42" t="s">
        <v>16</v>
      </c>
      <c r="B75" s="32" t="s">
        <v>8</v>
      </c>
      <c r="C75" s="33" t="s">
        <v>17</v>
      </c>
      <c r="E75" s="4"/>
    </row>
    <row r="76" spans="1:5" ht="16.2" customHeight="1" x14ac:dyDescent="0.2">
      <c r="A76" s="15" t="s">
        <v>68</v>
      </c>
      <c r="B76" s="43">
        <f>IF($B$36&gt;500000,$B$36-500000,0)</f>
        <v>0</v>
      </c>
      <c r="C76" s="16" t="s">
        <v>60</v>
      </c>
      <c r="E76" s="4"/>
    </row>
    <row r="77" spans="1:5" ht="15.6" thickBot="1" x14ac:dyDescent="0.25">
      <c r="A77" s="15" t="s">
        <v>69</v>
      </c>
      <c r="B77" s="43">
        <f>MIN($C$8,$B$76)</f>
        <v>0</v>
      </c>
      <c r="C77" s="16"/>
      <c r="E77" s="4"/>
    </row>
    <row r="78" spans="1:5" ht="29.4" customHeight="1" thickBot="1" x14ac:dyDescent="0.25">
      <c r="A78" s="39" t="s">
        <v>57</v>
      </c>
      <c r="B78" s="40">
        <f>ROUNDDOWN($B$77,-3)</f>
        <v>0</v>
      </c>
      <c r="C78" s="8" t="s">
        <v>46</v>
      </c>
      <c r="E78" s="4"/>
    </row>
    <row r="79" spans="1:5" ht="18" customHeight="1" thickBot="1" x14ac:dyDescent="0.25">
      <c r="A79" s="29"/>
      <c r="B79" s="44"/>
      <c r="C79" s="44"/>
    </row>
    <row r="80" spans="1:5" ht="33" customHeight="1" thickTop="1" thickBot="1" x14ac:dyDescent="0.25">
      <c r="A80" s="149" t="s">
        <v>20</v>
      </c>
      <c r="B80" s="150">
        <f>$B$71+$B$72+$B$78</f>
        <v>0</v>
      </c>
      <c r="C80" s="151" t="s">
        <v>70</v>
      </c>
    </row>
    <row r="81" spans="1:3" ht="12.6" customHeight="1" thickTop="1" x14ac:dyDescent="0.2"/>
    <row r="82" spans="1:3" ht="16.2" customHeight="1" thickBot="1" x14ac:dyDescent="0.25">
      <c r="A82" s="36" t="s">
        <v>92</v>
      </c>
    </row>
    <row r="83" spans="1:3" ht="17.399999999999999" customHeight="1" x14ac:dyDescent="0.2">
      <c r="A83" s="182" t="s">
        <v>89</v>
      </c>
      <c r="B83" s="183"/>
      <c r="C83" s="66">
        <f>$B$71</f>
        <v>0</v>
      </c>
    </row>
    <row r="84" spans="1:3" ht="17.399999999999999" customHeight="1" x14ac:dyDescent="0.2">
      <c r="A84" s="184" t="s">
        <v>90</v>
      </c>
      <c r="B84" s="185"/>
      <c r="C84" s="67">
        <f>$B$72</f>
        <v>0</v>
      </c>
    </row>
    <row r="85" spans="1:3" ht="17.399999999999999" customHeight="1" thickBot="1" x14ac:dyDescent="0.25">
      <c r="A85" s="186" t="s">
        <v>91</v>
      </c>
      <c r="B85" s="187"/>
      <c r="C85" s="68">
        <f>$B$78</f>
        <v>0</v>
      </c>
    </row>
    <row r="86" spans="1:3" ht="13.5" customHeight="1" x14ac:dyDescent="0.2"/>
    <row r="87" spans="1:3" ht="13.5" customHeight="1" x14ac:dyDescent="0.2"/>
    <row r="88" spans="1:3" ht="13.5" customHeight="1" x14ac:dyDescent="0.2"/>
    <row r="89" spans="1:3" ht="13.5" customHeight="1" x14ac:dyDescent="0.2"/>
    <row r="90" spans="1:3" ht="13.5" customHeight="1" x14ac:dyDescent="0.2"/>
    <row r="91" spans="1:3" ht="13.5" customHeight="1" x14ac:dyDescent="0.2"/>
    <row r="92" spans="1:3" ht="13.5" customHeight="1" x14ac:dyDescent="0.2"/>
    <row r="93" spans="1:3" ht="13.5" customHeight="1" x14ac:dyDescent="0.2"/>
    <row r="94" spans="1:3" ht="13.5" customHeight="1" x14ac:dyDescent="0.2"/>
    <row r="95" spans="1:3" ht="13.5" customHeight="1" x14ac:dyDescent="0.2"/>
  </sheetData>
  <sheetProtection sheet="1" objects="1" scenarios="1"/>
  <mergeCells count="33">
    <mergeCell ref="A83:B83"/>
    <mergeCell ref="A84:B84"/>
    <mergeCell ref="A85:B85"/>
    <mergeCell ref="A37:C37"/>
    <mergeCell ref="A39:A41"/>
    <mergeCell ref="B39:B41"/>
    <mergeCell ref="A44:C44"/>
    <mergeCell ref="A68:C68"/>
    <mergeCell ref="A74:C74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:C1"/>
    <mergeCell ref="A2:B2"/>
    <mergeCell ref="A3:B3"/>
    <mergeCell ref="A12:C12"/>
    <mergeCell ref="A15:A17"/>
    <mergeCell ref="B15:B17"/>
  </mergeCells>
  <phoneticPr fontId="1"/>
  <conditionalFormatting sqref="A3:B3">
    <cfRule type="expression" dxfId="9" priority="2">
      <formula>$A$3=""</formula>
    </cfRule>
  </conditionalFormatting>
  <conditionalFormatting sqref="A6:C6">
    <cfRule type="expression" dxfId="8" priority="3">
      <formula>A6="選択してください"</formula>
    </cfRule>
  </conditionalFormatting>
  <conditionalFormatting sqref="C3">
    <cfRule type="expression" dxfId="7" priority="1">
      <formula>$C$3=""</formula>
    </cfRule>
  </conditionalFormatting>
  <dataValidations count="3">
    <dataValidation type="list" allowBlank="1" showInputMessage="1" sqref="A6" xr:uid="{592FC383-2C2E-4A20-AD0C-CBF86D62E715}">
      <formula1>"選択してください,月１回以上の活動,１回または複数回の活動"</formula1>
    </dataValidation>
    <dataValidation type="list" allowBlank="1" showInputMessage="1" showErrorMessage="1" sqref="B6" xr:uid="{94D5E224-1C40-4F28-8223-52985AFCDDFB}">
      <formula1>"選択してください,１回目,２回目,３回目以降"</formula1>
    </dataValidation>
    <dataValidation type="list" allowBlank="1" showInputMessage="1" showErrorMessage="1" sqref="C6" xr:uid="{581E92E1-8782-4B64-B8A6-3F33CA2318C4}">
      <formula1>"選択してください,申請なし,利用人数加算,活動回数加算"</formula1>
    </dataValidation>
  </dataValidations>
  <printOptions horizontalCentered="1"/>
  <pageMargins left="1.1023622047244095" right="0.70866141732283472" top="0.62992125984251968" bottom="0.59055118110236227" header="0.31496062992125984" footer="0.31496062992125984"/>
  <pageSetup paperSize="9" fitToHeight="0" orientation="portrait" horizontalDpi="300" verticalDpi="300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68BC-D26E-481E-AC77-ECB20F431744}">
  <dimension ref="A1:E94"/>
  <sheetViews>
    <sheetView zoomScaleNormal="100" zoomScaleSheetLayoutView="100" workbookViewId="0">
      <selection activeCell="E22" sqref="E22"/>
    </sheetView>
  </sheetViews>
  <sheetFormatPr defaultRowHeight="15" x14ac:dyDescent="0.2"/>
  <cols>
    <col min="1" max="1" width="21" style="1" customWidth="1"/>
    <col min="2" max="2" width="10.5546875" style="1" customWidth="1"/>
    <col min="3" max="3" width="52.109375" style="1" customWidth="1"/>
    <col min="4" max="4" width="8.88671875" style="1"/>
    <col min="5" max="5" width="15.44140625" style="1" bestFit="1" customWidth="1"/>
    <col min="6" max="16384" width="8.88671875" style="1"/>
  </cols>
  <sheetData>
    <row r="1" spans="1:3" ht="15" customHeight="1" thickBot="1" x14ac:dyDescent="0.25">
      <c r="A1" s="169" t="s">
        <v>40</v>
      </c>
      <c r="B1" s="169"/>
      <c r="C1" s="169"/>
    </row>
    <row r="2" spans="1:3" ht="16.95" customHeight="1" x14ac:dyDescent="0.2">
      <c r="A2" s="170" t="s">
        <v>61</v>
      </c>
      <c r="B2" s="171"/>
      <c r="C2" s="26" t="s">
        <v>62</v>
      </c>
    </row>
    <row r="3" spans="1:3" ht="19.8" customHeight="1" thickBot="1" x14ac:dyDescent="0.25">
      <c r="A3" s="193" t="s">
        <v>28</v>
      </c>
      <c r="B3" s="194"/>
      <c r="C3" s="7" t="s">
        <v>39</v>
      </c>
    </row>
    <row r="4" spans="1:3" ht="6" customHeight="1" thickBot="1" x14ac:dyDescent="0.25">
      <c r="A4" s="2"/>
    </row>
    <row r="5" spans="1:3" ht="16.2" customHeight="1" x14ac:dyDescent="0.2">
      <c r="A5" s="20" t="s">
        <v>49</v>
      </c>
      <c r="B5" s="21" t="s">
        <v>56</v>
      </c>
      <c r="C5" s="22" t="s">
        <v>42</v>
      </c>
    </row>
    <row r="6" spans="1:3" ht="16.2" customHeight="1" thickBot="1" x14ac:dyDescent="0.25">
      <c r="A6" s="46" t="s">
        <v>79</v>
      </c>
      <c r="B6" s="47" t="s">
        <v>80</v>
      </c>
      <c r="C6" s="48" t="s">
        <v>81</v>
      </c>
    </row>
    <row r="7" spans="1:3" ht="16.2" customHeight="1" x14ac:dyDescent="0.2">
      <c r="A7" s="20" t="s">
        <v>47</v>
      </c>
      <c r="B7" s="21" t="s">
        <v>45</v>
      </c>
      <c r="C7" s="22" t="s">
        <v>48</v>
      </c>
    </row>
    <row r="8" spans="1:3" ht="16.2" customHeight="1" thickBot="1" x14ac:dyDescent="0.25">
      <c r="A8" s="23">
        <f>IF(A6="１回または複数回の活動",180000,500000)</f>
        <v>500000</v>
      </c>
      <c r="B8" s="24" t="str">
        <f>IF($B$6="１回目","10/10",IF($B$6="２回目","8/10","6/10"))</f>
        <v>8/10</v>
      </c>
      <c r="C8" s="25">
        <f>IF($C$6="利用人数加算",100000,IF($C$6="活動回数加算",500000,0))</f>
        <v>100000</v>
      </c>
    </row>
    <row r="9" spans="1:3" ht="7.8" customHeight="1" x14ac:dyDescent="0.2">
      <c r="A9" s="14"/>
    </row>
    <row r="10" spans="1:3" ht="7.8" customHeight="1" x14ac:dyDescent="0.2">
      <c r="A10" s="14"/>
    </row>
    <row r="11" spans="1:3" ht="13.8" customHeight="1" x14ac:dyDescent="0.2">
      <c r="A11" s="27" t="s">
        <v>0</v>
      </c>
      <c r="B11" s="28"/>
      <c r="C11" s="28"/>
    </row>
    <row r="12" spans="1:3" ht="13.8" customHeight="1" x14ac:dyDescent="0.2">
      <c r="A12" s="174" t="s">
        <v>14</v>
      </c>
      <c r="B12" s="174"/>
      <c r="C12" s="174"/>
    </row>
    <row r="13" spans="1:3" ht="13.8" customHeight="1" thickBot="1" x14ac:dyDescent="0.25">
      <c r="A13" s="140" t="s">
        <v>27</v>
      </c>
      <c r="B13" s="140"/>
      <c r="C13" s="140"/>
    </row>
    <row r="14" spans="1:3" ht="16.95" customHeight="1" x14ac:dyDescent="0.2">
      <c r="A14" s="139" t="s">
        <v>63</v>
      </c>
      <c r="B14" s="21" t="s">
        <v>71</v>
      </c>
      <c r="C14" s="26" t="s">
        <v>72</v>
      </c>
    </row>
    <row r="15" spans="1:3" ht="16.8" customHeight="1" x14ac:dyDescent="0.2">
      <c r="A15" s="175" t="s">
        <v>1</v>
      </c>
      <c r="B15" s="195">
        <f>2000+100*40+400*3+300*15+500*3+100*5</f>
        <v>13700</v>
      </c>
      <c r="C15" s="49" t="s">
        <v>82</v>
      </c>
    </row>
    <row r="16" spans="1:3" ht="16.8" customHeight="1" x14ac:dyDescent="0.2">
      <c r="A16" s="177"/>
      <c r="B16" s="196"/>
      <c r="C16" s="50" t="s">
        <v>122</v>
      </c>
    </row>
    <row r="17" spans="1:3" ht="16.8" customHeight="1" x14ac:dyDescent="0.2">
      <c r="A17" s="181" t="s">
        <v>7</v>
      </c>
      <c r="B17" s="195">
        <f>(600-50)*40*22+(600-100)*15*22</f>
        <v>649000</v>
      </c>
      <c r="C17" s="49" t="s">
        <v>25</v>
      </c>
    </row>
    <row r="18" spans="1:3" ht="16.8" customHeight="1" x14ac:dyDescent="0.2">
      <c r="A18" s="181"/>
      <c r="B18" s="196"/>
      <c r="C18" s="50" t="s">
        <v>26</v>
      </c>
    </row>
    <row r="19" spans="1:3" ht="16.8" customHeight="1" x14ac:dyDescent="0.2">
      <c r="A19" s="175" t="s">
        <v>73</v>
      </c>
      <c r="B19" s="195">
        <f>2500+7800</f>
        <v>10300</v>
      </c>
      <c r="C19" s="49" t="s">
        <v>21</v>
      </c>
    </row>
    <row r="20" spans="1:3" ht="16.8" customHeight="1" x14ac:dyDescent="0.2">
      <c r="A20" s="177"/>
      <c r="B20" s="196"/>
      <c r="C20" s="50"/>
    </row>
    <row r="21" spans="1:3" ht="16.8" customHeight="1" x14ac:dyDescent="0.2">
      <c r="A21" s="181" t="s">
        <v>2</v>
      </c>
      <c r="B21" s="195">
        <f>50*1000+10000+1000*2+3000</f>
        <v>65000</v>
      </c>
      <c r="C21" s="49" t="s">
        <v>83</v>
      </c>
    </row>
    <row r="22" spans="1:3" ht="16.8" customHeight="1" x14ac:dyDescent="0.2">
      <c r="A22" s="175"/>
      <c r="B22" s="196"/>
      <c r="C22" s="294" t="s">
        <v>121</v>
      </c>
    </row>
    <row r="23" spans="1:3" ht="16.8" customHeight="1" x14ac:dyDescent="0.2">
      <c r="A23" s="175" t="s">
        <v>74</v>
      </c>
      <c r="B23" s="195"/>
      <c r="C23" s="49"/>
    </row>
    <row r="24" spans="1:3" ht="16.8" customHeight="1" x14ac:dyDescent="0.2">
      <c r="A24" s="177"/>
      <c r="B24" s="196"/>
      <c r="C24" s="50"/>
    </row>
    <row r="25" spans="1:3" ht="16.8" customHeight="1" x14ac:dyDescent="0.2">
      <c r="A25" s="175" t="s">
        <v>3</v>
      </c>
      <c r="B25" s="195">
        <f>1000*5*22</f>
        <v>110000</v>
      </c>
      <c r="C25" s="49" t="s">
        <v>19</v>
      </c>
    </row>
    <row r="26" spans="1:3" ht="16.8" customHeight="1" x14ac:dyDescent="0.2">
      <c r="A26" s="177"/>
      <c r="B26" s="196"/>
      <c r="C26" s="50"/>
    </row>
    <row r="27" spans="1:3" ht="16.8" customHeight="1" x14ac:dyDescent="0.2">
      <c r="A27" s="175" t="s">
        <v>101</v>
      </c>
      <c r="B27" s="195">
        <f>1600*22</f>
        <v>35200</v>
      </c>
      <c r="C27" s="49" t="s">
        <v>84</v>
      </c>
    </row>
    <row r="28" spans="1:3" ht="16.8" customHeight="1" x14ac:dyDescent="0.2">
      <c r="A28" s="177"/>
      <c r="B28" s="196"/>
      <c r="C28" s="50"/>
    </row>
    <row r="29" spans="1:3" ht="16.8" customHeight="1" x14ac:dyDescent="0.2">
      <c r="A29" s="181" t="s">
        <v>4</v>
      </c>
      <c r="B29" s="195">
        <v>10000</v>
      </c>
      <c r="C29" s="49" t="s">
        <v>85</v>
      </c>
    </row>
    <row r="30" spans="1:3" ht="16.8" customHeight="1" x14ac:dyDescent="0.2">
      <c r="A30" s="181"/>
      <c r="B30" s="196"/>
      <c r="C30" s="50"/>
    </row>
    <row r="31" spans="1:3" ht="16.8" customHeight="1" x14ac:dyDescent="0.2">
      <c r="A31" s="181" t="s">
        <v>5</v>
      </c>
      <c r="B31" s="195"/>
      <c r="C31" s="49"/>
    </row>
    <row r="32" spans="1:3" ht="16.8" customHeight="1" x14ac:dyDescent="0.2">
      <c r="A32" s="181"/>
      <c r="B32" s="196"/>
      <c r="C32" s="50"/>
    </row>
    <row r="33" spans="1:5" ht="16.8" customHeight="1" x14ac:dyDescent="0.2">
      <c r="A33" s="176" t="s">
        <v>6</v>
      </c>
      <c r="B33" s="195">
        <v>5000</v>
      </c>
      <c r="C33" s="49" t="s">
        <v>22</v>
      </c>
    </row>
    <row r="34" spans="1:5" ht="16.8" customHeight="1" thickBot="1" x14ac:dyDescent="0.25">
      <c r="A34" s="176"/>
      <c r="B34" s="196"/>
      <c r="C34" s="51"/>
    </row>
    <row r="35" spans="1:5" ht="18.600000000000001" customHeight="1" thickBot="1" x14ac:dyDescent="0.25">
      <c r="A35" s="17" t="s">
        <v>50</v>
      </c>
      <c r="B35" s="31">
        <f>SUM($B$15:$B$34)</f>
        <v>898200</v>
      </c>
      <c r="C35" s="8"/>
      <c r="E35" s="4"/>
    </row>
    <row r="36" spans="1:5" ht="16.2" customHeight="1" thickBot="1" x14ac:dyDescent="0.25">
      <c r="A36" s="188" t="s">
        <v>29</v>
      </c>
      <c r="B36" s="188"/>
      <c r="C36" s="188"/>
      <c r="E36" s="4"/>
    </row>
    <row r="37" spans="1:5" ht="16.2" customHeight="1" x14ac:dyDescent="0.2">
      <c r="A37" s="139" t="s">
        <v>63</v>
      </c>
      <c r="B37" s="21" t="s">
        <v>71</v>
      </c>
      <c r="C37" s="26" t="s">
        <v>72</v>
      </c>
      <c r="E37" s="4"/>
    </row>
    <row r="38" spans="1:5" ht="16.2" customHeight="1" x14ac:dyDescent="0.2">
      <c r="A38" s="175" t="s">
        <v>30</v>
      </c>
      <c r="B38" s="195">
        <f>100*20+200*10+1000*10+1000*10</f>
        <v>24000</v>
      </c>
      <c r="C38" s="52" t="s">
        <v>76</v>
      </c>
      <c r="E38" s="4"/>
    </row>
    <row r="39" spans="1:5" ht="16.2" customHeight="1" x14ac:dyDescent="0.2">
      <c r="A39" s="176"/>
      <c r="B39" s="197"/>
      <c r="C39" s="53" t="s">
        <v>77</v>
      </c>
      <c r="E39" s="4"/>
    </row>
    <row r="40" spans="1:5" ht="16.2" customHeight="1" thickBot="1" x14ac:dyDescent="0.25">
      <c r="A40" s="189"/>
      <c r="B40" s="198"/>
      <c r="C40" s="54" t="s">
        <v>78</v>
      </c>
      <c r="E40" s="4"/>
    </row>
    <row r="41" spans="1:5" ht="29.4" customHeight="1" thickBot="1" x14ac:dyDescent="0.25">
      <c r="A41" s="45" t="s">
        <v>51</v>
      </c>
      <c r="B41" s="31">
        <f>SUM($B$38)</f>
        <v>24000</v>
      </c>
      <c r="C41" s="8"/>
      <c r="E41" s="4"/>
    </row>
    <row r="42" spans="1:5" ht="3" customHeight="1" x14ac:dyDescent="0.2">
      <c r="A42" s="19"/>
      <c r="B42" s="19"/>
      <c r="C42" s="19"/>
    </row>
    <row r="43" spans="1:5" ht="15.6" thickBot="1" x14ac:dyDescent="0.25">
      <c r="A43" s="191" t="s">
        <v>13</v>
      </c>
      <c r="B43" s="191"/>
      <c r="C43" s="191"/>
    </row>
    <row r="44" spans="1:5" ht="18" customHeight="1" x14ac:dyDescent="0.2">
      <c r="A44" s="139" t="s">
        <v>63</v>
      </c>
      <c r="B44" s="21" t="s">
        <v>71</v>
      </c>
      <c r="C44" s="26" t="s">
        <v>72</v>
      </c>
    </row>
    <row r="45" spans="1:5" ht="18" customHeight="1" x14ac:dyDescent="0.2">
      <c r="A45" s="55" t="s">
        <v>86</v>
      </c>
      <c r="B45" s="56">
        <f>110*45+140*5</f>
        <v>5650</v>
      </c>
      <c r="C45" s="144" t="s">
        <v>23</v>
      </c>
    </row>
    <row r="46" spans="1:5" ht="18" customHeight="1" x14ac:dyDescent="0.2">
      <c r="A46" s="57" t="s">
        <v>87</v>
      </c>
      <c r="B46" s="58">
        <f>600*5*22</f>
        <v>66000</v>
      </c>
      <c r="C46" s="143"/>
    </row>
    <row r="47" spans="1:5" ht="18" customHeight="1" thickBot="1" x14ac:dyDescent="0.25">
      <c r="A47" s="86"/>
      <c r="B47" s="87"/>
      <c r="C47" s="74"/>
    </row>
    <row r="48" spans="1:5" ht="18.600000000000001" customHeight="1" thickBot="1" x14ac:dyDescent="0.25">
      <c r="A48" s="18" t="s">
        <v>52</v>
      </c>
      <c r="B48" s="34">
        <f>SUM($B$45:$B$47)</f>
        <v>71650</v>
      </c>
      <c r="C48" s="35"/>
    </row>
    <row r="49" spans="1:3" ht="21.6" customHeight="1" thickTop="1" thickBot="1" x14ac:dyDescent="0.25">
      <c r="A49" s="152" t="s">
        <v>64</v>
      </c>
      <c r="B49" s="153">
        <f>SUM($B$35,$B$41,$B$48)</f>
        <v>993850</v>
      </c>
      <c r="C49" s="162" t="s">
        <v>53</v>
      </c>
    </row>
    <row r="50" spans="1:3" ht="7.8" customHeight="1" thickTop="1" x14ac:dyDescent="0.2"/>
    <row r="51" spans="1:3" ht="18.600000000000001" customHeight="1" x14ac:dyDescent="0.2">
      <c r="A51" s="37" t="s">
        <v>15</v>
      </c>
      <c r="B51" s="28"/>
      <c r="C51" s="28"/>
    </row>
    <row r="52" spans="1:3" ht="15.6" thickBot="1" x14ac:dyDescent="0.25">
      <c r="A52" s="37" t="s">
        <v>105</v>
      </c>
      <c r="B52" s="28"/>
      <c r="C52" s="28"/>
    </row>
    <row r="53" spans="1:3" x14ac:dyDescent="0.2">
      <c r="A53" s="139" t="s">
        <v>63</v>
      </c>
      <c r="B53" s="32" t="s">
        <v>8</v>
      </c>
      <c r="C53" s="33" t="s">
        <v>17</v>
      </c>
    </row>
    <row r="54" spans="1:3" ht="18" customHeight="1" x14ac:dyDescent="0.2">
      <c r="A54" s="90" t="s">
        <v>106</v>
      </c>
      <c r="B54" s="155">
        <f>$B$49</f>
        <v>993850</v>
      </c>
      <c r="C54" s="85"/>
    </row>
    <row r="55" spans="1:3" ht="18" customHeight="1" thickBot="1" x14ac:dyDescent="0.25">
      <c r="A55" s="156" t="s">
        <v>107</v>
      </c>
      <c r="B55" s="157">
        <f>$B$79</f>
        <v>524000</v>
      </c>
      <c r="C55" s="82"/>
    </row>
    <row r="56" spans="1:3" ht="18" customHeight="1" thickTop="1" thickBot="1" x14ac:dyDescent="0.25">
      <c r="A56" s="158" t="s">
        <v>110</v>
      </c>
      <c r="B56" s="160">
        <f>$B$54-$B$55</f>
        <v>469850</v>
      </c>
      <c r="C56" s="163"/>
    </row>
    <row r="57" spans="1:3" ht="12" customHeight="1" thickTop="1" x14ac:dyDescent="0.2"/>
    <row r="58" spans="1:3" ht="18.600000000000001" customHeight="1" thickBot="1" x14ac:dyDescent="0.25">
      <c r="A58" s="37" t="s">
        <v>108</v>
      </c>
      <c r="B58" s="28"/>
      <c r="C58" s="28"/>
    </row>
    <row r="59" spans="1:3" ht="18.600000000000001" customHeight="1" x14ac:dyDescent="0.2">
      <c r="A59" s="139" t="s">
        <v>63</v>
      </c>
      <c r="B59" s="32" t="s">
        <v>8</v>
      </c>
      <c r="C59" s="33" t="s">
        <v>17</v>
      </c>
    </row>
    <row r="60" spans="1:3" ht="18.600000000000001" customHeight="1" x14ac:dyDescent="0.2">
      <c r="A60" s="88" t="s">
        <v>24</v>
      </c>
      <c r="B60" s="59">
        <f>50*40*22+100*15*22</f>
        <v>77000</v>
      </c>
      <c r="C60" s="60" t="s">
        <v>88</v>
      </c>
    </row>
    <row r="61" spans="1:3" ht="18.600000000000001" customHeight="1" x14ac:dyDescent="0.2">
      <c r="A61" s="90" t="s">
        <v>43</v>
      </c>
      <c r="B61" s="58">
        <v>100000</v>
      </c>
      <c r="C61" s="61"/>
    </row>
    <row r="62" spans="1:3" ht="18.600000000000001" customHeight="1" x14ac:dyDescent="0.2">
      <c r="A62" s="90" t="s">
        <v>54</v>
      </c>
      <c r="B62" s="84"/>
      <c r="C62" s="91" t="s">
        <v>112</v>
      </c>
    </row>
    <row r="63" spans="1:3" ht="18.600000000000001" customHeight="1" x14ac:dyDescent="0.2">
      <c r="A63" s="90" t="s">
        <v>104</v>
      </c>
      <c r="B63" s="161">
        <f>B56-B60-B61</f>
        <v>292850</v>
      </c>
      <c r="C63" s="91"/>
    </row>
    <row r="64" spans="1:3" ht="18.600000000000001" customHeight="1" thickBot="1" x14ac:dyDescent="0.25">
      <c r="A64" s="90"/>
      <c r="B64" s="84"/>
      <c r="C64" s="91"/>
    </row>
    <row r="65" spans="1:5" ht="21.6" customHeight="1" thickTop="1" thickBot="1" x14ac:dyDescent="0.25">
      <c r="A65" s="152" t="s">
        <v>109</v>
      </c>
      <c r="B65" s="153">
        <f>SUM($B$60:$B$64)</f>
        <v>469850</v>
      </c>
      <c r="C65" s="162" t="s">
        <v>111</v>
      </c>
    </row>
    <row r="66" spans="1:5" ht="12" customHeight="1" thickTop="1" x14ac:dyDescent="0.2">
      <c r="A66" s="28"/>
      <c r="B66" s="28"/>
      <c r="C66" s="28"/>
    </row>
    <row r="67" spans="1:5" ht="18" customHeight="1" x14ac:dyDescent="0.2">
      <c r="A67" s="192" t="s">
        <v>18</v>
      </c>
      <c r="B67" s="192"/>
      <c r="C67" s="192"/>
    </row>
    <row r="68" spans="1:5" ht="18" customHeight="1" thickBot="1" x14ac:dyDescent="0.25">
      <c r="A68" s="140" t="s">
        <v>59</v>
      </c>
      <c r="B68" s="138"/>
      <c r="C68" s="138"/>
    </row>
    <row r="69" spans="1:5" ht="29.4" thickBot="1" x14ac:dyDescent="0.25">
      <c r="A69" s="39" t="s">
        <v>75</v>
      </c>
      <c r="B69" s="40">
        <f>MIN($A$8,$B$35)</f>
        <v>500000</v>
      </c>
      <c r="C69" s="8"/>
      <c r="E69" s="4"/>
    </row>
    <row r="70" spans="1:5" ht="31.8" customHeight="1" thickBot="1" x14ac:dyDescent="0.25">
      <c r="A70" s="39" t="s">
        <v>66</v>
      </c>
      <c r="B70" s="40">
        <f>ROUNDDOWN($B$69*IF($B$8="8/10",0.8,IF($B$8="6/10",0.6,1)),-3)</f>
        <v>400000</v>
      </c>
      <c r="C70" s="8" t="s">
        <v>65</v>
      </c>
      <c r="E70" s="4"/>
    </row>
    <row r="71" spans="1:5" ht="31.8" customHeight="1" thickBot="1" x14ac:dyDescent="0.25">
      <c r="A71" s="39" t="s">
        <v>67</v>
      </c>
      <c r="B71" s="40">
        <f>ROUNDDOWN(MIN($B$41,100000),3)</f>
        <v>24000</v>
      </c>
      <c r="C71" s="8" t="s">
        <v>58</v>
      </c>
      <c r="E71" s="4"/>
    </row>
    <row r="72" spans="1:5" ht="13.5" customHeight="1" x14ac:dyDescent="0.2">
      <c r="A72" s="41"/>
      <c r="B72" s="41"/>
      <c r="C72" s="41"/>
    </row>
    <row r="73" spans="1:5" ht="16.2" customHeight="1" thickBot="1" x14ac:dyDescent="0.25">
      <c r="A73" s="191" t="s">
        <v>44</v>
      </c>
      <c r="B73" s="191"/>
      <c r="C73" s="191"/>
      <c r="E73" s="4"/>
    </row>
    <row r="74" spans="1:5" ht="16.2" customHeight="1" x14ac:dyDescent="0.2">
      <c r="A74" s="42" t="s">
        <v>16</v>
      </c>
      <c r="B74" s="32" t="s">
        <v>8</v>
      </c>
      <c r="C74" s="33" t="s">
        <v>17</v>
      </c>
      <c r="E74" s="4"/>
    </row>
    <row r="75" spans="1:5" ht="16.2" customHeight="1" x14ac:dyDescent="0.2">
      <c r="A75" s="15" t="s">
        <v>68</v>
      </c>
      <c r="B75" s="43">
        <f>IF($B$35&gt;500000,$B$35-500000,0)</f>
        <v>398200</v>
      </c>
      <c r="C75" s="16" t="s">
        <v>60</v>
      </c>
      <c r="E75" s="4"/>
    </row>
    <row r="76" spans="1:5" ht="15.6" thickBot="1" x14ac:dyDescent="0.25">
      <c r="A76" s="15" t="s">
        <v>69</v>
      </c>
      <c r="B76" s="43">
        <f>MIN($C$8,$B$75)</f>
        <v>100000</v>
      </c>
      <c r="C76" s="16"/>
      <c r="E76" s="4"/>
    </row>
    <row r="77" spans="1:5" ht="29.4" customHeight="1" thickBot="1" x14ac:dyDescent="0.25">
      <c r="A77" s="39" t="s">
        <v>57</v>
      </c>
      <c r="B77" s="40">
        <f>ROUNDDOWN($B$76,-3)</f>
        <v>100000</v>
      </c>
      <c r="C77" s="8" t="s">
        <v>46</v>
      </c>
      <c r="E77" s="4"/>
    </row>
    <row r="78" spans="1:5" ht="18" customHeight="1" thickBot="1" x14ac:dyDescent="0.25">
      <c r="A78" s="140"/>
      <c r="B78" s="44"/>
      <c r="C78" s="44"/>
    </row>
    <row r="79" spans="1:5" ht="33" customHeight="1" thickTop="1" thickBot="1" x14ac:dyDescent="0.25">
      <c r="A79" s="149" t="s">
        <v>20</v>
      </c>
      <c r="B79" s="150">
        <f>$B$70+$B$71+$B$77</f>
        <v>524000</v>
      </c>
      <c r="C79" s="151" t="s">
        <v>70</v>
      </c>
    </row>
    <row r="80" spans="1:5" ht="12.6" customHeight="1" thickTop="1" x14ac:dyDescent="0.2"/>
    <row r="81" spans="1:3" ht="16.2" customHeight="1" thickBot="1" x14ac:dyDescent="0.25">
      <c r="A81" s="36" t="s">
        <v>92</v>
      </c>
    </row>
    <row r="82" spans="1:3" ht="17.399999999999999" customHeight="1" x14ac:dyDescent="0.2">
      <c r="A82" s="182" t="s">
        <v>89</v>
      </c>
      <c r="B82" s="183"/>
      <c r="C82" s="66">
        <f>$B$70</f>
        <v>400000</v>
      </c>
    </row>
    <row r="83" spans="1:3" ht="17.399999999999999" customHeight="1" x14ac:dyDescent="0.2">
      <c r="A83" s="184" t="s">
        <v>90</v>
      </c>
      <c r="B83" s="185"/>
      <c r="C83" s="67">
        <f>$B$71</f>
        <v>24000</v>
      </c>
    </row>
    <row r="84" spans="1:3" ht="17.399999999999999" customHeight="1" thickBot="1" x14ac:dyDescent="0.25">
      <c r="A84" s="186" t="s">
        <v>91</v>
      </c>
      <c r="B84" s="187"/>
      <c r="C84" s="68">
        <f>$B$77</f>
        <v>100000</v>
      </c>
    </row>
    <row r="85" spans="1:3" ht="13.5" customHeight="1" x14ac:dyDescent="0.2"/>
    <row r="86" spans="1:3" ht="13.5" customHeight="1" x14ac:dyDescent="0.2"/>
    <row r="87" spans="1:3" ht="13.5" customHeight="1" x14ac:dyDescent="0.2"/>
    <row r="88" spans="1:3" ht="13.5" customHeight="1" x14ac:dyDescent="0.2"/>
    <row r="89" spans="1:3" ht="13.5" customHeight="1" x14ac:dyDescent="0.2"/>
    <row r="90" spans="1:3" ht="13.5" customHeight="1" x14ac:dyDescent="0.2"/>
    <row r="91" spans="1:3" ht="13.5" customHeight="1" x14ac:dyDescent="0.2"/>
    <row r="92" spans="1:3" ht="13.5" customHeight="1" x14ac:dyDescent="0.2"/>
    <row r="93" spans="1:3" ht="13.5" customHeight="1" x14ac:dyDescent="0.2"/>
    <row r="94" spans="1:3" ht="13.5" customHeight="1" x14ac:dyDescent="0.2"/>
  </sheetData>
  <mergeCells count="33">
    <mergeCell ref="A82:B82"/>
    <mergeCell ref="A83:B83"/>
    <mergeCell ref="A84:B84"/>
    <mergeCell ref="A36:C36"/>
    <mergeCell ref="A38:A40"/>
    <mergeCell ref="B38:B40"/>
    <mergeCell ref="A43:C43"/>
    <mergeCell ref="A67:C67"/>
    <mergeCell ref="A73:C73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A1:C1"/>
    <mergeCell ref="A2:B2"/>
    <mergeCell ref="A3:B3"/>
    <mergeCell ref="A12:C12"/>
    <mergeCell ref="A15:A16"/>
    <mergeCell ref="B15:B16"/>
  </mergeCells>
  <phoneticPr fontId="1"/>
  <conditionalFormatting sqref="A6:C6">
    <cfRule type="expression" dxfId="6" priority="1">
      <formula>A6="選択してください"</formula>
    </cfRule>
  </conditionalFormatting>
  <dataValidations count="3">
    <dataValidation type="list" allowBlank="1" showInputMessage="1" showErrorMessage="1" sqref="C6" xr:uid="{9B9CA747-F4EA-475B-A85A-50E9210D06CE}">
      <formula1>"選択してください,申請なし,利用人数加算,活動回数加算"</formula1>
    </dataValidation>
    <dataValidation type="list" allowBlank="1" showInputMessage="1" showErrorMessage="1" sqref="B6" xr:uid="{4A21536F-3CB1-4431-BD4C-BD81600EBBE6}">
      <formula1>"選択してください,１回目,２回目,３回目以降"</formula1>
    </dataValidation>
    <dataValidation type="list" allowBlank="1" showInputMessage="1" sqref="A6" xr:uid="{62EEE18E-D4A2-4F17-B6B0-68BF2A74C1ED}">
      <formula1>"選択してください,月１回以上の活動,１回または複数回の活動"</formula1>
    </dataValidation>
  </dataValidations>
  <printOptions horizontalCentered="1"/>
  <pageMargins left="1.1023622047244095" right="0.70866141732283472" top="0.62992125984251968" bottom="0.59055118110236227" header="0.31496062992125984" footer="0.31496062992125984"/>
  <pageSetup paperSize="9" fitToHeight="0" orientation="portrait" horizontalDpi="300" verticalDpi="300" r:id="rId1"/>
  <rowBreaks count="1" manualBreakCount="1">
    <brk id="49" max="16383" man="1"/>
  </rowBreaks>
  <ignoredErrors>
    <ignoredError sqref="B6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0BBD-B4AA-4499-B795-33166CB7C8BC}">
  <sheetPr>
    <pageSetUpPr fitToPage="1"/>
  </sheetPr>
  <dimension ref="A1:L57"/>
  <sheetViews>
    <sheetView zoomScaleNormal="100" zoomScaleSheetLayoutView="100" workbookViewId="0">
      <selection activeCell="B49" sqref="B49"/>
    </sheetView>
  </sheetViews>
  <sheetFormatPr defaultRowHeight="15" x14ac:dyDescent="0.2"/>
  <cols>
    <col min="1" max="1" width="24.44140625" style="10" customWidth="1"/>
    <col min="2" max="2" width="14.77734375" style="10" customWidth="1"/>
    <col min="3" max="3" width="10" style="10" customWidth="1"/>
    <col min="4" max="4" width="1.77734375" style="10" customWidth="1"/>
    <col min="5" max="5" width="23.88671875" style="10" customWidth="1"/>
    <col min="6" max="6" width="14.77734375" style="10" customWidth="1"/>
    <col min="7" max="7" width="10" style="10" customWidth="1"/>
    <col min="8" max="8" width="0.6640625" style="10" customWidth="1"/>
    <col min="9" max="9" width="3.44140625" style="10" customWidth="1"/>
    <col min="10" max="16384" width="8.88671875" style="10"/>
  </cols>
  <sheetData>
    <row r="1" spans="1:9" ht="21.6" customHeight="1" x14ac:dyDescent="0.2">
      <c r="A1" s="211" t="s">
        <v>41</v>
      </c>
      <c r="B1" s="211"/>
      <c r="C1" s="211"/>
      <c r="D1" s="211"/>
      <c r="E1" s="211"/>
      <c r="F1" s="211"/>
      <c r="G1" s="211"/>
      <c r="H1" s="211"/>
      <c r="I1" s="211"/>
    </row>
    <row r="2" spans="1:9" ht="10.050000000000001" customHeight="1" thickBot="1" x14ac:dyDescent="0.25">
      <c r="A2" s="93"/>
      <c r="B2" s="93"/>
      <c r="C2" s="93"/>
    </row>
    <row r="3" spans="1:9" ht="16.95" customHeight="1" x14ac:dyDescent="0.2">
      <c r="A3" s="212" t="s">
        <v>61</v>
      </c>
      <c r="B3" s="213"/>
      <c r="C3" s="214" t="s">
        <v>62</v>
      </c>
      <c r="D3" s="215"/>
      <c r="E3" s="215"/>
      <c r="F3" s="215"/>
      <c r="G3" s="215"/>
      <c r="H3" s="216"/>
    </row>
    <row r="4" spans="1:9" ht="19.8" customHeight="1" thickBot="1" x14ac:dyDescent="0.25">
      <c r="A4" s="217"/>
      <c r="B4" s="218"/>
      <c r="C4" s="219"/>
      <c r="D4" s="220"/>
      <c r="E4" s="220"/>
      <c r="F4" s="220"/>
      <c r="G4" s="220"/>
      <c r="H4" s="221"/>
    </row>
    <row r="5" spans="1:9" ht="19.2" customHeight="1" thickBot="1" x14ac:dyDescent="0.25">
      <c r="A5" s="146" t="s">
        <v>102</v>
      </c>
      <c r="B5" s="147"/>
      <c r="C5" s="145" t="s">
        <v>103</v>
      </c>
    </row>
    <row r="6" spans="1:9" ht="9" customHeight="1" x14ac:dyDescent="0.2">
      <c r="A6" s="94"/>
    </row>
    <row r="7" spans="1:9" ht="17.399999999999999" customHeight="1" x14ac:dyDescent="0.2">
      <c r="A7" s="95" t="s">
        <v>0</v>
      </c>
    </row>
    <row r="8" spans="1:9" ht="16.95" customHeight="1" x14ac:dyDescent="0.2">
      <c r="A8" s="222" t="s">
        <v>14</v>
      </c>
      <c r="B8" s="222"/>
      <c r="C8" s="222"/>
    </row>
    <row r="9" spans="1:9" ht="16.95" customHeight="1" thickBot="1" x14ac:dyDescent="0.25">
      <c r="A9" s="96" t="s">
        <v>37</v>
      </c>
      <c r="B9" s="96"/>
      <c r="C9" s="96"/>
    </row>
    <row r="10" spans="1:9" ht="16.95" customHeight="1" x14ac:dyDescent="0.2">
      <c r="A10" s="97" t="s">
        <v>63</v>
      </c>
      <c r="B10" s="98" t="s">
        <v>71</v>
      </c>
      <c r="C10" s="226" t="s">
        <v>72</v>
      </c>
      <c r="D10" s="226"/>
      <c r="E10" s="226"/>
      <c r="F10" s="226"/>
      <c r="G10" s="226"/>
      <c r="H10" s="227"/>
    </row>
    <row r="11" spans="1:9" ht="36.6" customHeight="1" thickBot="1" x14ac:dyDescent="0.25">
      <c r="A11" s="101" t="s">
        <v>100</v>
      </c>
      <c r="B11" s="141"/>
      <c r="C11" s="228"/>
      <c r="D11" s="228"/>
      <c r="E11" s="228"/>
      <c r="F11" s="228"/>
      <c r="G11" s="228"/>
      <c r="H11" s="229"/>
    </row>
    <row r="12" spans="1:9" ht="23.4" customHeight="1" thickBot="1" x14ac:dyDescent="0.25">
      <c r="A12" s="103" t="s">
        <v>11</v>
      </c>
      <c r="B12" s="104">
        <f>SUM(B11:B11)</f>
        <v>0</v>
      </c>
      <c r="C12" s="230"/>
      <c r="D12" s="230"/>
      <c r="E12" s="230"/>
      <c r="F12" s="230"/>
      <c r="G12" s="230"/>
      <c r="H12" s="231"/>
    </row>
    <row r="13" spans="1:9" ht="16.2" customHeight="1" thickBot="1" x14ac:dyDescent="0.25">
      <c r="A13" s="99" t="s">
        <v>29</v>
      </c>
      <c r="B13" s="99"/>
      <c r="C13" s="99"/>
      <c r="E13" s="100"/>
    </row>
    <row r="14" spans="1:9" ht="16.2" customHeight="1" x14ac:dyDescent="0.2">
      <c r="A14" s="97" t="s">
        <v>63</v>
      </c>
      <c r="B14" s="98" t="s">
        <v>71</v>
      </c>
      <c r="C14" s="232" t="s">
        <v>72</v>
      </c>
      <c r="D14" s="233"/>
      <c r="E14" s="233"/>
      <c r="F14" s="233"/>
      <c r="G14" s="233"/>
      <c r="H14" s="234"/>
    </row>
    <row r="15" spans="1:9" ht="16.2" customHeight="1" x14ac:dyDescent="0.2">
      <c r="A15" s="101" t="s">
        <v>30</v>
      </c>
      <c r="B15" s="199"/>
      <c r="C15" s="202"/>
      <c r="D15" s="203"/>
      <c r="E15" s="203"/>
      <c r="F15" s="203"/>
      <c r="G15" s="203"/>
      <c r="H15" s="204"/>
    </row>
    <row r="16" spans="1:9" ht="16.2" customHeight="1" x14ac:dyDescent="0.2">
      <c r="A16" s="102"/>
      <c r="B16" s="200"/>
      <c r="C16" s="205"/>
      <c r="D16" s="206"/>
      <c r="E16" s="206"/>
      <c r="F16" s="206"/>
      <c r="G16" s="206"/>
      <c r="H16" s="207"/>
    </row>
    <row r="17" spans="1:8" ht="16.2" customHeight="1" thickBot="1" x14ac:dyDescent="0.25">
      <c r="A17" s="102"/>
      <c r="B17" s="201"/>
      <c r="C17" s="208"/>
      <c r="D17" s="209"/>
      <c r="E17" s="209"/>
      <c r="F17" s="209"/>
      <c r="G17" s="209"/>
      <c r="H17" s="210"/>
    </row>
    <row r="18" spans="1:8" ht="22.8" customHeight="1" thickBot="1" x14ac:dyDescent="0.25">
      <c r="A18" s="103" t="s">
        <v>12</v>
      </c>
      <c r="B18" s="104">
        <f>SUM(B15:B17)</f>
        <v>0</v>
      </c>
      <c r="C18" s="235"/>
      <c r="D18" s="236"/>
      <c r="E18" s="236"/>
      <c r="F18" s="236"/>
      <c r="G18" s="236"/>
      <c r="H18" s="237"/>
    </row>
    <row r="19" spans="1:8" ht="19.95" customHeight="1" thickBot="1" x14ac:dyDescent="0.25">
      <c r="A19" s="105" t="s">
        <v>13</v>
      </c>
      <c r="B19" s="105"/>
      <c r="C19" s="105"/>
    </row>
    <row r="20" spans="1:8" ht="18" customHeight="1" x14ac:dyDescent="0.2">
      <c r="A20" s="97" t="s">
        <v>63</v>
      </c>
      <c r="B20" s="98" t="s">
        <v>71</v>
      </c>
      <c r="C20" s="232" t="s">
        <v>72</v>
      </c>
      <c r="D20" s="233"/>
      <c r="E20" s="233"/>
      <c r="F20" s="233"/>
      <c r="G20" s="233"/>
      <c r="H20" s="234"/>
    </row>
    <row r="21" spans="1:8" ht="18" customHeight="1" x14ac:dyDescent="0.2">
      <c r="A21" s="106"/>
      <c r="B21" s="107"/>
      <c r="C21" s="238"/>
      <c r="D21" s="239"/>
      <c r="E21" s="239"/>
      <c r="F21" s="239"/>
      <c r="G21" s="239"/>
      <c r="H21" s="240"/>
    </row>
    <row r="22" spans="1:8" ht="18" customHeight="1" x14ac:dyDescent="0.2">
      <c r="A22" s="106"/>
      <c r="B22" s="107"/>
      <c r="C22" s="238"/>
      <c r="D22" s="239"/>
      <c r="E22" s="239"/>
      <c r="F22" s="239"/>
      <c r="G22" s="239"/>
      <c r="H22" s="240"/>
    </row>
    <row r="23" spans="1:8" ht="18" customHeight="1" thickBot="1" x14ac:dyDescent="0.25">
      <c r="A23" s="101"/>
      <c r="B23" s="108"/>
      <c r="C23" s="241"/>
      <c r="D23" s="242"/>
      <c r="E23" s="242"/>
      <c r="F23" s="242"/>
      <c r="G23" s="242"/>
      <c r="H23" s="243"/>
    </row>
    <row r="24" spans="1:8" ht="22.2" customHeight="1" thickBot="1" x14ac:dyDescent="0.25">
      <c r="A24" s="103" t="s">
        <v>113</v>
      </c>
      <c r="B24" s="104">
        <f>SUM(B21:B23)</f>
        <v>0</v>
      </c>
      <c r="C24" s="223"/>
      <c r="D24" s="224"/>
      <c r="E24" s="224"/>
      <c r="F24" s="224"/>
      <c r="G24" s="224"/>
      <c r="H24" s="225"/>
    </row>
    <row r="25" spans="1:8" ht="22.2" customHeight="1" thickBot="1" x14ac:dyDescent="0.25">
      <c r="A25" s="109" t="s">
        <v>64</v>
      </c>
      <c r="B25" s="110">
        <f>B12+B18+B24</f>
        <v>0</v>
      </c>
      <c r="C25" s="244" t="s">
        <v>114</v>
      </c>
      <c r="D25" s="245"/>
      <c r="E25" s="245"/>
      <c r="F25" s="245"/>
      <c r="G25" s="245"/>
      <c r="H25" s="246"/>
    </row>
    <row r="26" spans="1:8" ht="18" customHeight="1" x14ac:dyDescent="0.2">
      <c r="A26" s="96"/>
      <c r="B26" s="111"/>
      <c r="C26" s="111"/>
    </row>
    <row r="27" spans="1:8" ht="18" customHeight="1" x14ac:dyDescent="0.2">
      <c r="A27" s="132" t="s">
        <v>15</v>
      </c>
      <c r="B27" s="133"/>
      <c r="C27" s="133"/>
    </row>
    <row r="28" spans="1:8" ht="18" customHeight="1" thickBot="1" x14ac:dyDescent="0.25">
      <c r="A28" s="37" t="s">
        <v>105</v>
      </c>
    </row>
    <row r="29" spans="1:8" ht="18" customHeight="1" x14ac:dyDescent="0.2">
      <c r="A29" s="139" t="s">
        <v>63</v>
      </c>
      <c r="B29" s="164" t="s">
        <v>8</v>
      </c>
      <c r="C29" s="256" t="s">
        <v>17</v>
      </c>
      <c r="D29" s="256"/>
      <c r="E29" s="257"/>
    </row>
    <row r="30" spans="1:8" ht="18" customHeight="1" x14ac:dyDescent="0.2">
      <c r="A30" s="90" t="s">
        <v>115</v>
      </c>
      <c r="B30" s="62">
        <f>$B$25</f>
        <v>0</v>
      </c>
      <c r="C30" s="258"/>
      <c r="D30" s="258"/>
      <c r="E30" s="259"/>
    </row>
    <row r="31" spans="1:8" ht="18" customHeight="1" thickBot="1" x14ac:dyDescent="0.25">
      <c r="A31" s="156" t="s">
        <v>107</v>
      </c>
      <c r="B31" s="64">
        <f>$B$51</f>
        <v>0</v>
      </c>
      <c r="C31" s="258"/>
      <c r="D31" s="258"/>
      <c r="E31" s="259"/>
    </row>
    <row r="32" spans="1:8" ht="18" customHeight="1" thickTop="1" thickBot="1" x14ac:dyDescent="0.25">
      <c r="A32" s="158" t="s">
        <v>110</v>
      </c>
      <c r="B32" s="165">
        <f>$B$30-$B$31</f>
        <v>0</v>
      </c>
      <c r="C32" s="260"/>
      <c r="D32" s="261"/>
      <c r="E32" s="262"/>
    </row>
    <row r="33" spans="1:7" ht="11.4" customHeight="1" thickTop="1" x14ac:dyDescent="0.2"/>
    <row r="34" spans="1:7" ht="18.600000000000001" customHeight="1" thickBot="1" x14ac:dyDescent="0.25">
      <c r="A34" s="37" t="s">
        <v>108</v>
      </c>
      <c r="B34" s="133"/>
      <c r="C34" s="133"/>
    </row>
    <row r="35" spans="1:7" ht="18.600000000000001" customHeight="1" thickBot="1" x14ac:dyDescent="0.25">
      <c r="A35" s="134" t="s">
        <v>63</v>
      </c>
      <c r="B35" s="135" t="s">
        <v>8</v>
      </c>
      <c r="C35" s="252" t="s">
        <v>17</v>
      </c>
      <c r="D35" s="252"/>
      <c r="E35" s="253"/>
    </row>
    <row r="36" spans="1:7" ht="18.600000000000001" customHeight="1" x14ac:dyDescent="0.2">
      <c r="A36" s="136" t="s">
        <v>24</v>
      </c>
      <c r="B36" s="137"/>
      <c r="C36" s="254"/>
      <c r="D36" s="254"/>
      <c r="E36" s="255"/>
    </row>
    <row r="37" spans="1:7" ht="18.600000000000001" customHeight="1" x14ac:dyDescent="0.2">
      <c r="A37" s="65" t="s">
        <v>43</v>
      </c>
      <c r="B37" s="62"/>
      <c r="C37" s="258"/>
      <c r="D37" s="258"/>
      <c r="E37" s="259"/>
    </row>
    <row r="38" spans="1:7" ht="18.600000000000001" customHeight="1" x14ac:dyDescent="0.2">
      <c r="A38" s="65" t="s">
        <v>54</v>
      </c>
      <c r="B38" s="62"/>
      <c r="C38" s="258" t="s">
        <v>112</v>
      </c>
      <c r="D38" s="258"/>
      <c r="E38" s="259"/>
    </row>
    <row r="39" spans="1:7" ht="18.600000000000001" customHeight="1" x14ac:dyDescent="0.2">
      <c r="A39" s="63" t="s">
        <v>116</v>
      </c>
      <c r="B39" s="64"/>
      <c r="C39" s="258"/>
      <c r="D39" s="258"/>
      <c r="E39" s="259"/>
    </row>
    <row r="40" spans="1:7" ht="18.600000000000001" customHeight="1" thickBot="1" x14ac:dyDescent="0.25">
      <c r="A40" s="63"/>
      <c r="B40" s="64"/>
      <c r="C40" s="258"/>
      <c r="D40" s="258"/>
      <c r="E40" s="259"/>
    </row>
    <row r="41" spans="1:7" ht="21.6" customHeight="1" thickTop="1" thickBot="1" x14ac:dyDescent="0.25">
      <c r="A41" s="167" t="s">
        <v>109</v>
      </c>
      <c r="B41" s="168">
        <f>SUM(B36:B40)</f>
        <v>0</v>
      </c>
      <c r="C41" s="263" t="s">
        <v>117</v>
      </c>
      <c r="D41" s="264"/>
      <c r="E41" s="265"/>
    </row>
    <row r="42" spans="1:7" ht="13.5" customHeight="1" thickTop="1" x14ac:dyDescent="0.2"/>
    <row r="43" spans="1:7" ht="18" customHeight="1" x14ac:dyDescent="0.2">
      <c r="A43" s="247" t="s">
        <v>18</v>
      </c>
      <c r="B43" s="247"/>
      <c r="C43" s="247"/>
    </row>
    <row r="44" spans="1:7" ht="18" customHeight="1" thickBot="1" x14ac:dyDescent="0.25">
      <c r="A44" s="248" t="s">
        <v>31</v>
      </c>
      <c r="B44" s="248"/>
      <c r="C44" s="248"/>
      <c r="E44" s="9" t="s">
        <v>32</v>
      </c>
    </row>
    <row r="45" spans="1:7" ht="18" customHeight="1" x14ac:dyDescent="0.2">
      <c r="A45" s="11" t="s">
        <v>34</v>
      </c>
      <c r="B45" s="12" t="s">
        <v>33</v>
      </c>
      <c r="C45" s="13" t="s">
        <v>35</v>
      </c>
      <c r="E45" s="11" t="s">
        <v>34</v>
      </c>
      <c r="F45" s="12" t="s">
        <v>33</v>
      </c>
      <c r="G45" s="13" t="s">
        <v>35</v>
      </c>
    </row>
    <row r="46" spans="1:7" ht="18" customHeight="1" x14ac:dyDescent="0.2">
      <c r="A46" s="112" t="s">
        <v>9</v>
      </c>
      <c r="B46" s="113">
        <f>B12</f>
        <v>0</v>
      </c>
      <c r="C46" s="114"/>
      <c r="E46" s="112" t="s">
        <v>10</v>
      </c>
      <c r="F46" s="115">
        <f>B18</f>
        <v>0</v>
      </c>
      <c r="G46" s="116"/>
    </row>
    <row r="47" spans="1:7" ht="35.4" customHeight="1" x14ac:dyDescent="0.2">
      <c r="A47" s="117" t="s">
        <v>97</v>
      </c>
      <c r="B47" s="118" t="str">
        <f>IF(B5=0,"",30000*B5)</f>
        <v/>
      </c>
      <c r="C47" s="119"/>
      <c r="E47" s="120" t="s">
        <v>99</v>
      </c>
      <c r="F47" s="121">
        <v>100000</v>
      </c>
      <c r="G47" s="122"/>
    </row>
    <row r="48" spans="1:7" ht="18" customHeight="1" thickBot="1" x14ac:dyDescent="0.25">
      <c r="A48" s="112" t="s">
        <v>98</v>
      </c>
      <c r="B48" s="123">
        <f>MIN(B46:B47)</f>
        <v>0</v>
      </c>
      <c r="C48" s="124"/>
      <c r="E48" s="112" t="s">
        <v>98</v>
      </c>
      <c r="F48" s="125">
        <f>MIN(F46,F47)</f>
        <v>0</v>
      </c>
      <c r="G48" s="116"/>
    </row>
    <row r="49" spans="1:12" ht="28.2" customHeight="1" thickBot="1" x14ac:dyDescent="0.25">
      <c r="A49" s="126" t="s">
        <v>96</v>
      </c>
      <c r="B49" s="127">
        <f>ROUNDDOWN(B48,-3)</f>
        <v>0</v>
      </c>
      <c r="C49" s="128" t="s">
        <v>36</v>
      </c>
      <c r="E49" s="126" t="s">
        <v>118</v>
      </c>
      <c r="F49" s="127">
        <f>ROUNDDOWN(F48,-3)</f>
        <v>0</v>
      </c>
      <c r="G49" s="128" t="s">
        <v>36</v>
      </c>
      <c r="I49" s="129"/>
      <c r="J49" s="129"/>
      <c r="K49" s="130"/>
      <c r="L49" s="130"/>
    </row>
    <row r="50" spans="1:12" ht="18" customHeight="1" thickBot="1" x14ac:dyDescent="0.25"/>
    <row r="51" spans="1:12" ht="31.2" customHeight="1" thickTop="1" thickBot="1" x14ac:dyDescent="0.25">
      <c r="A51" s="131" t="s">
        <v>20</v>
      </c>
      <c r="B51" s="249">
        <f>B49+F49</f>
        <v>0</v>
      </c>
      <c r="C51" s="250"/>
      <c r="D51" s="251"/>
      <c r="E51" s="166" t="s">
        <v>119</v>
      </c>
    </row>
    <row r="52" spans="1:12" ht="13.8" customHeight="1" thickTop="1" x14ac:dyDescent="0.2"/>
    <row r="53" spans="1:12" ht="13.5" customHeight="1" x14ac:dyDescent="0.2"/>
    <row r="54" spans="1:12" ht="13.5" customHeight="1" x14ac:dyDescent="0.2"/>
    <row r="55" spans="1:12" ht="13.5" customHeight="1" x14ac:dyDescent="0.2"/>
    <row r="56" spans="1:12" ht="13.5" customHeight="1" x14ac:dyDescent="0.2"/>
    <row r="57" spans="1:12" ht="13.5" customHeight="1" x14ac:dyDescent="0.2"/>
  </sheetData>
  <mergeCells count="35">
    <mergeCell ref="C25:H25"/>
    <mergeCell ref="A43:C43"/>
    <mergeCell ref="A44:C44"/>
    <mergeCell ref="B51:D51"/>
    <mergeCell ref="C35:E35"/>
    <mergeCell ref="C36:E36"/>
    <mergeCell ref="C29:E29"/>
    <mergeCell ref="C30:E30"/>
    <mergeCell ref="C31:E31"/>
    <mergeCell ref="C32:E32"/>
    <mergeCell ref="C39:E39"/>
    <mergeCell ref="C37:E37"/>
    <mergeCell ref="C38:E38"/>
    <mergeCell ref="C40:E40"/>
    <mergeCell ref="C41:E41"/>
    <mergeCell ref="C24:H24"/>
    <mergeCell ref="C10:H10"/>
    <mergeCell ref="C11:H11"/>
    <mergeCell ref="C12:H12"/>
    <mergeCell ref="C14:H14"/>
    <mergeCell ref="C18:H18"/>
    <mergeCell ref="C20:H20"/>
    <mergeCell ref="C21:H21"/>
    <mergeCell ref="C22:H22"/>
    <mergeCell ref="C23:H23"/>
    <mergeCell ref="B15:B17"/>
    <mergeCell ref="C15:H15"/>
    <mergeCell ref="C16:H16"/>
    <mergeCell ref="C17:H17"/>
    <mergeCell ref="A1:I1"/>
    <mergeCell ref="A3:B3"/>
    <mergeCell ref="C3:H3"/>
    <mergeCell ref="A4:B4"/>
    <mergeCell ref="C4:H4"/>
    <mergeCell ref="A8:C8"/>
  </mergeCells>
  <phoneticPr fontId="1"/>
  <conditionalFormatting sqref="A4:B4">
    <cfRule type="expression" dxfId="5" priority="3">
      <formula>$A$4=""</formula>
    </cfRule>
  </conditionalFormatting>
  <conditionalFormatting sqref="B5">
    <cfRule type="expression" dxfId="4" priority="1">
      <formula>$B$5=""</formula>
    </cfRule>
  </conditionalFormatting>
  <conditionalFormatting sqref="C4:H4">
    <cfRule type="expression" dxfId="3" priority="2">
      <formula>$C$4=""</formula>
    </cfRule>
  </conditionalFormatting>
  <printOptions horizontalCentered="1"/>
  <pageMargins left="1.1023622047244095" right="0.70866141732283472" top="0.74803149606299213" bottom="0.74803149606299213" header="0.31496062992125984" footer="0.31496062992125984"/>
  <pageSetup paperSize="9" scale="80" orientation="portrait" horizontalDpi="300" verticalDpi="300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23A1-B6CD-4C9D-82F4-339DC307E811}">
  <sheetPr>
    <pageSetUpPr fitToPage="1"/>
  </sheetPr>
  <dimension ref="A1:L57"/>
  <sheetViews>
    <sheetView zoomScaleNormal="100" zoomScaleSheetLayoutView="100" workbookViewId="0">
      <selection activeCell="B38" sqref="B38"/>
    </sheetView>
  </sheetViews>
  <sheetFormatPr defaultRowHeight="15" x14ac:dyDescent="0.2"/>
  <cols>
    <col min="1" max="1" width="24.44140625" style="10" customWidth="1"/>
    <col min="2" max="2" width="14.77734375" style="10" customWidth="1"/>
    <col min="3" max="3" width="10" style="10" customWidth="1"/>
    <col min="4" max="4" width="1.77734375" style="10" customWidth="1"/>
    <col min="5" max="5" width="23.88671875" style="10" customWidth="1"/>
    <col min="6" max="6" width="14.77734375" style="10" customWidth="1"/>
    <col min="7" max="7" width="10" style="10" customWidth="1"/>
    <col min="8" max="8" width="0.6640625" style="10" customWidth="1"/>
    <col min="9" max="9" width="3.44140625" style="10" customWidth="1"/>
    <col min="10" max="16384" width="8.88671875" style="10"/>
  </cols>
  <sheetData>
    <row r="1" spans="1:9" ht="21.6" customHeight="1" x14ac:dyDescent="0.2">
      <c r="A1" s="211" t="s">
        <v>41</v>
      </c>
      <c r="B1" s="211"/>
      <c r="C1" s="211"/>
      <c r="D1" s="211"/>
      <c r="E1" s="211"/>
      <c r="F1" s="211"/>
      <c r="G1" s="211"/>
      <c r="H1" s="211"/>
      <c r="I1" s="211"/>
    </row>
    <row r="2" spans="1:9" ht="10.050000000000001" customHeight="1" thickBot="1" x14ac:dyDescent="0.25">
      <c r="A2" s="142"/>
      <c r="B2" s="142"/>
      <c r="C2" s="142"/>
    </row>
    <row r="3" spans="1:9" ht="16.95" customHeight="1" x14ac:dyDescent="0.2">
      <c r="A3" s="212" t="s">
        <v>61</v>
      </c>
      <c r="B3" s="213"/>
      <c r="C3" s="214" t="s">
        <v>62</v>
      </c>
      <c r="D3" s="215"/>
      <c r="E3" s="215"/>
      <c r="F3" s="215"/>
      <c r="G3" s="215"/>
      <c r="H3" s="216"/>
    </row>
    <row r="4" spans="1:9" ht="19.8" customHeight="1" thickBot="1" x14ac:dyDescent="0.25">
      <c r="A4" s="193" t="s">
        <v>28</v>
      </c>
      <c r="B4" s="266"/>
      <c r="C4" s="267" t="s">
        <v>39</v>
      </c>
      <c r="D4" s="268"/>
      <c r="E4" s="268"/>
      <c r="F4" s="268"/>
      <c r="G4" s="268"/>
      <c r="H4" s="269"/>
    </row>
    <row r="5" spans="1:9" ht="19.2" customHeight="1" thickBot="1" x14ac:dyDescent="0.25">
      <c r="A5" s="146" t="s">
        <v>102</v>
      </c>
      <c r="B5" s="148">
        <v>12</v>
      </c>
      <c r="C5" s="145" t="s">
        <v>103</v>
      </c>
    </row>
    <row r="6" spans="1:9" ht="9" customHeight="1" x14ac:dyDescent="0.2">
      <c r="A6" s="94"/>
    </row>
    <row r="7" spans="1:9" ht="17.399999999999999" customHeight="1" x14ac:dyDescent="0.2">
      <c r="A7" s="95" t="s">
        <v>0</v>
      </c>
    </row>
    <row r="8" spans="1:9" ht="16.95" customHeight="1" x14ac:dyDescent="0.2">
      <c r="A8" s="222" t="s">
        <v>14</v>
      </c>
      <c r="B8" s="222"/>
      <c r="C8" s="222"/>
    </row>
    <row r="9" spans="1:9" ht="16.95" customHeight="1" thickBot="1" x14ac:dyDescent="0.25">
      <c r="A9" s="96" t="s">
        <v>37</v>
      </c>
      <c r="B9" s="96"/>
      <c r="C9" s="96"/>
    </row>
    <row r="10" spans="1:9" ht="16.95" customHeight="1" x14ac:dyDescent="0.2">
      <c r="A10" s="97" t="s">
        <v>63</v>
      </c>
      <c r="B10" s="98" t="s">
        <v>71</v>
      </c>
      <c r="C10" s="226" t="s">
        <v>72</v>
      </c>
      <c r="D10" s="226"/>
      <c r="E10" s="226"/>
      <c r="F10" s="226"/>
      <c r="G10" s="226"/>
      <c r="H10" s="227"/>
    </row>
    <row r="11" spans="1:9" ht="36.6" customHeight="1" thickBot="1" x14ac:dyDescent="0.25">
      <c r="A11" s="101" t="s">
        <v>100</v>
      </c>
      <c r="B11" s="3">
        <f>15500*2*12</f>
        <v>372000</v>
      </c>
      <c r="C11" s="270" t="s">
        <v>120</v>
      </c>
      <c r="D11" s="271"/>
      <c r="E11" s="271"/>
      <c r="F11" s="271"/>
      <c r="G11" s="271"/>
      <c r="H11" s="272"/>
    </row>
    <row r="12" spans="1:9" ht="23.4" customHeight="1" thickBot="1" x14ac:dyDescent="0.25">
      <c r="A12" s="103" t="s">
        <v>11</v>
      </c>
      <c r="B12" s="104">
        <f>SUM(B11:B11)</f>
        <v>372000</v>
      </c>
      <c r="C12" s="230"/>
      <c r="D12" s="230"/>
      <c r="E12" s="230"/>
      <c r="F12" s="230"/>
      <c r="G12" s="230"/>
      <c r="H12" s="231"/>
    </row>
    <row r="13" spans="1:9" ht="16.2" customHeight="1" thickBot="1" x14ac:dyDescent="0.25">
      <c r="A13" s="99" t="s">
        <v>29</v>
      </c>
      <c r="B13" s="99"/>
      <c r="C13" s="99"/>
      <c r="E13" s="100"/>
    </row>
    <row r="14" spans="1:9" ht="16.2" customHeight="1" x14ac:dyDescent="0.2">
      <c r="A14" s="97" t="s">
        <v>63</v>
      </c>
      <c r="B14" s="98" t="s">
        <v>71</v>
      </c>
      <c r="C14" s="232" t="s">
        <v>72</v>
      </c>
      <c r="D14" s="233"/>
      <c r="E14" s="233"/>
      <c r="F14" s="233"/>
      <c r="G14" s="233"/>
      <c r="H14" s="234"/>
    </row>
    <row r="15" spans="1:9" ht="16.2" customHeight="1" x14ac:dyDescent="0.2">
      <c r="A15" s="101" t="s">
        <v>30</v>
      </c>
      <c r="B15" s="195">
        <f>100*20+200*10+1000*10+1000*10</f>
        <v>24000</v>
      </c>
      <c r="C15" s="273" t="s">
        <v>93</v>
      </c>
      <c r="D15" s="274"/>
      <c r="E15" s="274"/>
      <c r="F15" s="274"/>
      <c r="G15" s="274"/>
      <c r="H15" s="275"/>
    </row>
    <row r="16" spans="1:9" ht="16.2" customHeight="1" x14ac:dyDescent="0.2">
      <c r="A16" s="102"/>
      <c r="B16" s="197"/>
      <c r="C16" s="276" t="s">
        <v>94</v>
      </c>
      <c r="D16" s="277"/>
      <c r="E16" s="277"/>
      <c r="F16" s="277"/>
      <c r="G16" s="277"/>
      <c r="H16" s="278"/>
    </row>
    <row r="17" spans="1:8" ht="16.2" customHeight="1" thickBot="1" x14ac:dyDescent="0.25">
      <c r="A17" s="102"/>
      <c r="B17" s="198"/>
      <c r="C17" s="279"/>
      <c r="D17" s="280"/>
      <c r="E17" s="280"/>
      <c r="F17" s="280"/>
      <c r="G17" s="280"/>
      <c r="H17" s="281"/>
    </row>
    <row r="18" spans="1:8" ht="22.8" customHeight="1" thickBot="1" x14ac:dyDescent="0.25">
      <c r="A18" s="103" t="s">
        <v>12</v>
      </c>
      <c r="B18" s="104">
        <f>SUM(B15:B17)</f>
        <v>24000</v>
      </c>
      <c r="C18" s="235"/>
      <c r="D18" s="236"/>
      <c r="E18" s="236"/>
      <c r="F18" s="236"/>
      <c r="G18" s="236"/>
      <c r="H18" s="237"/>
    </row>
    <row r="19" spans="1:8" ht="19.95" customHeight="1" thickBot="1" x14ac:dyDescent="0.25">
      <c r="A19" s="105" t="s">
        <v>13</v>
      </c>
      <c r="B19" s="105"/>
      <c r="C19" s="105"/>
    </row>
    <row r="20" spans="1:8" ht="18" customHeight="1" x14ac:dyDescent="0.2">
      <c r="A20" s="97" t="s">
        <v>63</v>
      </c>
      <c r="B20" s="98" t="s">
        <v>71</v>
      </c>
      <c r="C20" s="232" t="s">
        <v>72</v>
      </c>
      <c r="D20" s="233"/>
      <c r="E20" s="233"/>
      <c r="F20" s="233"/>
      <c r="G20" s="233"/>
      <c r="H20" s="234"/>
    </row>
    <row r="21" spans="1:8" ht="18" customHeight="1" x14ac:dyDescent="0.2">
      <c r="A21" s="5" t="s">
        <v>38</v>
      </c>
      <c r="B21" s="6">
        <v>7500</v>
      </c>
      <c r="C21" s="282" t="s">
        <v>95</v>
      </c>
      <c r="D21" s="283"/>
      <c r="E21" s="283"/>
      <c r="F21" s="283"/>
      <c r="G21" s="283"/>
      <c r="H21" s="284"/>
    </row>
    <row r="22" spans="1:8" ht="18" customHeight="1" x14ac:dyDescent="0.2">
      <c r="A22" s="5" t="s">
        <v>7</v>
      </c>
      <c r="B22" s="6">
        <v>265000</v>
      </c>
      <c r="C22" s="238"/>
      <c r="D22" s="239"/>
      <c r="E22" s="239"/>
      <c r="F22" s="239"/>
      <c r="G22" s="239"/>
      <c r="H22" s="240"/>
    </row>
    <row r="23" spans="1:8" ht="18" customHeight="1" thickBot="1" x14ac:dyDescent="0.25">
      <c r="A23" s="101"/>
      <c r="B23" s="141"/>
      <c r="C23" s="241"/>
      <c r="D23" s="242"/>
      <c r="E23" s="242"/>
      <c r="F23" s="242"/>
      <c r="G23" s="242"/>
      <c r="H23" s="243"/>
    </row>
    <row r="24" spans="1:8" ht="22.2" customHeight="1" thickBot="1" x14ac:dyDescent="0.25">
      <c r="A24" s="103" t="s">
        <v>113</v>
      </c>
      <c r="B24" s="104">
        <f>SUM(B21:B23)</f>
        <v>272500</v>
      </c>
      <c r="C24" s="223"/>
      <c r="D24" s="224"/>
      <c r="E24" s="224"/>
      <c r="F24" s="224"/>
      <c r="G24" s="224"/>
      <c r="H24" s="225"/>
    </row>
    <row r="25" spans="1:8" ht="22.2" customHeight="1" thickBot="1" x14ac:dyDescent="0.25">
      <c r="A25" s="109" t="s">
        <v>64</v>
      </c>
      <c r="B25" s="110">
        <f>B12+B18+B24</f>
        <v>668500</v>
      </c>
      <c r="C25" s="244" t="s">
        <v>114</v>
      </c>
      <c r="D25" s="245"/>
      <c r="E25" s="245"/>
      <c r="F25" s="245"/>
      <c r="G25" s="245"/>
      <c r="H25" s="246"/>
    </row>
    <row r="26" spans="1:8" ht="18" customHeight="1" x14ac:dyDescent="0.2">
      <c r="A26" s="96"/>
      <c r="B26" s="111"/>
      <c r="C26" s="111"/>
    </row>
    <row r="27" spans="1:8" ht="18" customHeight="1" x14ac:dyDescent="0.2">
      <c r="A27" s="132" t="s">
        <v>15</v>
      </c>
      <c r="B27" s="133"/>
      <c r="C27" s="133"/>
    </row>
    <row r="28" spans="1:8" ht="18" customHeight="1" thickBot="1" x14ac:dyDescent="0.25">
      <c r="A28" s="37" t="s">
        <v>105</v>
      </c>
    </row>
    <row r="29" spans="1:8" ht="18" customHeight="1" x14ac:dyDescent="0.2">
      <c r="A29" s="139" t="s">
        <v>63</v>
      </c>
      <c r="B29" s="164" t="s">
        <v>8</v>
      </c>
      <c r="C29" s="256" t="s">
        <v>17</v>
      </c>
      <c r="D29" s="256"/>
      <c r="E29" s="257"/>
    </row>
    <row r="30" spans="1:8" ht="18" customHeight="1" x14ac:dyDescent="0.2">
      <c r="A30" s="90" t="s">
        <v>115</v>
      </c>
      <c r="B30" s="62">
        <f>$B$25</f>
        <v>668500</v>
      </c>
      <c r="C30" s="258"/>
      <c r="D30" s="258"/>
      <c r="E30" s="259"/>
    </row>
    <row r="31" spans="1:8" ht="18" customHeight="1" thickBot="1" x14ac:dyDescent="0.25">
      <c r="A31" s="156" t="s">
        <v>107</v>
      </c>
      <c r="B31" s="64">
        <f>$B$51</f>
        <v>384000</v>
      </c>
      <c r="C31" s="258"/>
      <c r="D31" s="258"/>
      <c r="E31" s="259"/>
    </row>
    <row r="32" spans="1:8" ht="18" customHeight="1" thickTop="1" thickBot="1" x14ac:dyDescent="0.25">
      <c r="A32" s="158" t="s">
        <v>110</v>
      </c>
      <c r="B32" s="165">
        <f>$B$30-$B$31</f>
        <v>284500</v>
      </c>
      <c r="C32" s="260"/>
      <c r="D32" s="261"/>
      <c r="E32" s="262"/>
    </row>
    <row r="33" spans="1:7" ht="11.4" customHeight="1" thickTop="1" x14ac:dyDescent="0.2"/>
    <row r="34" spans="1:7" ht="18.600000000000001" customHeight="1" thickBot="1" x14ac:dyDescent="0.25">
      <c r="A34" s="37" t="s">
        <v>108</v>
      </c>
      <c r="B34" s="133"/>
      <c r="C34" s="133"/>
    </row>
    <row r="35" spans="1:7" ht="18.600000000000001" customHeight="1" thickBot="1" x14ac:dyDescent="0.25">
      <c r="A35" s="134" t="s">
        <v>63</v>
      </c>
      <c r="B35" s="135" t="s">
        <v>8</v>
      </c>
      <c r="C35" s="252" t="s">
        <v>17</v>
      </c>
      <c r="D35" s="252"/>
      <c r="E35" s="253"/>
    </row>
    <row r="36" spans="1:7" ht="18.600000000000001" customHeight="1" x14ac:dyDescent="0.2">
      <c r="A36" s="136" t="s">
        <v>24</v>
      </c>
      <c r="B36" s="92">
        <f>50*40*22+100*15*22</f>
        <v>77000</v>
      </c>
      <c r="C36" s="285" t="s">
        <v>88</v>
      </c>
      <c r="D36" s="285"/>
      <c r="E36" s="286"/>
    </row>
    <row r="37" spans="1:7" ht="18.600000000000001" customHeight="1" x14ac:dyDescent="0.2">
      <c r="A37" s="65" t="s">
        <v>43</v>
      </c>
      <c r="B37" s="58">
        <v>100000</v>
      </c>
      <c r="C37" s="287"/>
      <c r="D37" s="287"/>
      <c r="E37" s="288"/>
    </row>
    <row r="38" spans="1:7" ht="18.600000000000001" customHeight="1" x14ac:dyDescent="0.2">
      <c r="A38" s="65" t="s">
        <v>54</v>
      </c>
      <c r="B38" s="58">
        <v>0</v>
      </c>
      <c r="C38" s="258" t="s">
        <v>112</v>
      </c>
      <c r="D38" s="258"/>
      <c r="E38" s="259"/>
    </row>
    <row r="39" spans="1:7" ht="18.600000000000001" customHeight="1" x14ac:dyDescent="0.2">
      <c r="A39" s="63" t="s">
        <v>116</v>
      </c>
      <c r="B39" s="56">
        <f>B32-B36-B37</f>
        <v>107500</v>
      </c>
      <c r="C39" s="258"/>
      <c r="D39" s="258"/>
      <c r="E39" s="259"/>
    </row>
    <row r="40" spans="1:7" ht="18.600000000000001" customHeight="1" thickBot="1" x14ac:dyDescent="0.25">
      <c r="A40" s="63"/>
      <c r="B40" s="64"/>
      <c r="C40" s="289"/>
      <c r="D40" s="289"/>
      <c r="E40" s="290"/>
    </row>
    <row r="41" spans="1:7" ht="21.6" customHeight="1" thickTop="1" thickBot="1" x14ac:dyDescent="0.25">
      <c r="A41" s="167" t="s">
        <v>109</v>
      </c>
      <c r="B41" s="168">
        <f>SUM(B36:B40)</f>
        <v>284500</v>
      </c>
      <c r="C41" s="291" t="s">
        <v>117</v>
      </c>
      <c r="D41" s="292"/>
      <c r="E41" s="293"/>
    </row>
    <row r="42" spans="1:7" ht="13.5" customHeight="1" thickTop="1" x14ac:dyDescent="0.2"/>
    <row r="43" spans="1:7" ht="18" customHeight="1" x14ac:dyDescent="0.2">
      <c r="A43" s="247" t="s">
        <v>18</v>
      </c>
      <c r="B43" s="247"/>
      <c r="C43" s="247"/>
    </row>
    <row r="44" spans="1:7" ht="18" customHeight="1" thickBot="1" x14ac:dyDescent="0.25">
      <c r="A44" s="248" t="s">
        <v>31</v>
      </c>
      <c r="B44" s="248"/>
      <c r="C44" s="248"/>
      <c r="E44" s="9" t="s">
        <v>32</v>
      </c>
    </row>
    <row r="45" spans="1:7" ht="18" customHeight="1" x14ac:dyDescent="0.2">
      <c r="A45" s="11" t="s">
        <v>34</v>
      </c>
      <c r="B45" s="12" t="s">
        <v>33</v>
      </c>
      <c r="C45" s="13" t="s">
        <v>35</v>
      </c>
      <c r="E45" s="11" t="s">
        <v>34</v>
      </c>
      <c r="F45" s="12" t="s">
        <v>33</v>
      </c>
      <c r="G45" s="13" t="s">
        <v>35</v>
      </c>
    </row>
    <row r="46" spans="1:7" ht="18" customHeight="1" x14ac:dyDescent="0.2">
      <c r="A46" s="112" t="s">
        <v>9</v>
      </c>
      <c r="B46" s="113">
        <f>B12</f>
        <v>372000</v>
      </c>
      <c r="C46" s="114"/>
      <c r="E46" s="112" t="s">
        <v>10</v>
      </c>
      <c r="F46" s="115">
        <f>B18</f>
        <v>24000</v>
      </c>
      <c r="G46" s="116"/>
    </row>
    <row r="47" spans="1:7" ht="35.4" customHeight="1" x14ac:dyDescent="0.2">
      <c r="A47" s="117" t="s">
        <v>97</v>
      </c>
      <c r="B47" s="118">
        <f>IF(B5=0,"",30000*B5)</f>
        <v>360000</v>
      </c>
      <c r="C47" s="119"/>
      <c r="E47" s="120" t="s">
        <v>99</v>
      </c>
      <c r="F47" s="121">
        <v>100000</v>
      </c>
      <c r="G47" s="122"/>
    </row>
    <row r="48" spans="1:7" ht="18" customHeight="1" thickBot="1" x14ac:dyDescent="0.25">
      <c r="A48" s="112" t="s">
        <v>98</v>
      </c>
      <c r="B48" s="123">
        <f>MIN(B46:B47)</f>
        <v>360000</v>
      </c>
      <c r="C48" s="124"/>
      <c r="E48" s="112" t="s">
        <v>98</v>
      </c>
      <c r="F48" s="125">
        <f>MIN(F46,F47)</f>
        <v>24000</v>
      </c>
      <c r="G48" s="116"/>
    </row>
    <row r="49" spans="1:12" ht="28.2" customHeight="1" thickBot="1" x14ac:dyDescent="0.25">
      <c r="A49" s="126" t="s">
        <v>96</v>
      </c>
      <c r="B49" s="127">
        <f>ROUNDDOWN(B48,-3)</f>
        <v>360000</v>
      </c>
      <c r="C49" s="128" t="s">
        <v>36</v>
      </c>
      <c r="E49" s="126" t="s">
        <v>118</v>
      </c>
      <c r="F49" s="127">
        <f>ROUNDDOWN(F48,-3)</f>
        <v>24000</v>
      </c>
      <c r="G49" s="128" t="s">
        <v>36</v>
      </c>
      <c r="I49" s="129"/>
      <c r="J49" s="129"/>
      <c r="K49" s="130"/>
      <c r="L49" s="130"/>
    </row>
    <row r="50" spans="1:12" ht="18" customHeight="1" thickBot="1" x14ac:dyDescent="0.25"/>
    <row r="51" spans="1:12" ht="31.2" customHeight="1" thickTop="1" thickBot="1" x14ac:dyDescent="0.25">
      <c r="A51" s="131" t="s">
        <v>20</v>
      </c>
      <c r="B51" s="249">
        <f>B49+F49</f>
        <v>384000</v>
      </c>
      <c r="C51" s="250"/>
      <c r="D51" s="251"/>
      <c r="E51" s="166" t="s">
        <v>119</v>
      </c>
    </row>
    <row r="52" spans="1:12" ht="13.8" customHeight="1" thickTop="1" x14ac:dyDescent="0.2"/>
    <row r="53" spans="1:12" ht="13.5" customHeight="1" x14ac:dyDescent="0.2"/>
    <row r="54" spans="1:12" ht="13.5" customHeight="1" x14ac:dyDescent="0.2"/>
    <row r="55" spans="1:12" ht="13.5" customHeight="1" x14ac:dyDescent="0.2"/>
    <row r="56" spans="1:12" ht="13.5" customHeight="1" x14ac:dyDescent="0.2"/>
    <row r="57" spans="1:12" ht="13.5" customHeight="1" x14ac:dyDescent="0.2"/>
  </sheetData>
  <mergeCells count="35">
    <mergeCell ref="A43:C43"/>
    <mergeCell ref="A44:C44"/>
    <mergeCell ref="B51:D51"/>
    <mergeCell ref="C36:E36"/>
    <mergeCell ref="C37:E37"/>
    <mergeCell ref="C38:E38"/>
    <mergeCell ref="C39:E39"/>
    <mergeCell ref="C40:E40"/>
    <mergeCell ref="C41:E41"/>
    <mergeCell ref="C35:E35"/>
    <mergeCell ref="C18:H18"/>
    <mergeCell ref="C20:H20"/>
    <mergeCell ref="C21:H21"/>
    <mergeCell ref="C22:H22"/>
    <mergeCell ref="C23:H23"/>
    <mergeCell ref="C24:H24"/>
    <mergeCell ref="C25:H25"/>
    <mergeCell ref="C29:E29"/>
    <mergeCell ref="C30:E30"/>
    <mergeCell ref="C31:E31"/>
    <mergeCell ref="C32:E32"/>
    <mergeCell ref="C10:H10"/>
    <mergeCell ref="C11:H11"/>
    <mergeCell ref="C12:H12"/>
    <mergeCell ref="C14:H14"/>
    <mergeCell ref="B15:B17"/>
    <mergeCell ref="C15:H15"/>
    <mergeCell ref="C16:H16"/>
    <mergeCell ref="C17:H17"/>
    <mergeCell ref="A8:C8"/>
    <mergeCell ref="A1:I1"/>
    <mergeCell ref="A3:B3"/>
    <mergeCell ref="C3:H3"/>
    <mergeCell ref="A4:B4"/>
    <mergeCell ref="C4:H4"/>
  </mergeCells>
  <phoneticPr fontId="1"/>
  <conditionalFormatting sqref="A4:B4">
    <cfRule type="expression" dxfId="2" priority="3">
      <formula>$A$4=""</formula>
    </cfRule>
  </conditionalFormatting>
  <conditionalFormatting sqref="B5">
    <cfRule type="expression" dxfId="1" priority="1">
      <formula>$B$5=""</formula>
    </cfRule>
  </conditionalFormatting>
  <conditionalFormatting sqref="C4:H4">
    <cfRule type="expression" dxfId="0" priority="2">
      <formula>$C$4=""</formula>
    </cfRule>
  </conditionalFormatting>
  <printOptions horizontalCentered="1"/>
  <pageMargins left="1.1023622047244095" right="0.70866141732283472" top="0.74803149606299213" bottom="0.74803149606299213" header="0.31496062992125984" footer="0.31496062992125984"/>
  <pageSetup paperSize="9" scale="80" orientation="portrait" horizontalDpi="300" verticalDpi="300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予算書（活動費助成）</vt:lpstr>
      <vt:lpstr>【記入例】予算書（活動費助成）</vt:lpstr>
      <vt:lpstr>予算書（会場費助成）</vt:lpstr>
      <vt:lpstr>【記入例】予算書（会場費助成）</vt:lpstr>
      <vt:lpstr>'【記入例】予算書（会場費助成）'!Print_Area</vt:lpstr>
      <vt:lpstr>'【記入例】予算書（活動費助成）'!Print_Area</vt:lpstr>
      <vt:lpstr>'予算書（会場費助成）'!Print_Area</vt:lpstr>
      <vt:lpstr>'予算書（活動費助成）'!Print_Area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