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02課専用\400101都市計画係\13_都市計画関連\★特定街区\00_新宿区運用基準改定\13_令和２年度末改正(R3.3）\10_実施細目様式\"/>
    </mc:Choice>
  </mc:AlternateContent>
  <bookViews>
    <workbookView xWindow="0" yWindow="0" windowWidth="23040" windowHeight="9240"/>
  </bookViews>
  <sheets>
    <sheet name="②住宅用途" sheetId="1" r:id="rId1"/>
    <sheet name="②住宅以外の用途" sheetId="2" r:id="rId2"/>
  </sheets>
  <externalReferences>
    <externalReference r:id="rId3"/>
  </externalReferences>
  <definedNames>
    <definedName name="_xlnm.Print_Area" localSheetId="1">②住宅以外の用途!$A$1:$X$88</definedName>
    <definedName name="_xlnm.Print_Area" localSheetId="0">②住宅用途!$A$1:$X$93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7" i="2" l="1"/>
  <c r="M77" i="2"/>
  <c r="K77" i="2"/>
  <c r="J77" i="2"/>
  <c r="P76" i="2"/>
  <c r="AF75" i="2"/>
  <c r="AB75" i="2"/>
  <c r="P75" i="2"/>
  <c r="AF74" i="2"/>
  <c r="AB74" i="2"/>
  <c r="AB76" i="2" s="1"/>
  <c r="P74" i="2"/>
  <c r="P79" i="2" s="1"/>
  <c r="AT64" i="2"/>
  <c r="AS64" i="2"/>
  <c r="AT63" i="2"/>
  <c r="AS63" i="2"/>
  <c r="AT62" i="2"/>
  <c r="AS62" i="2"/>
  <c r="AT61" i="2"/>
  <c r="AS61" i="2"/>
  <c r="AT60" i="2"/>
  <c r="AS60" i="2"/>
  <c r="AT59" i="2"/>
  <c r="AS59" i="2"/>
  <c r="AT58" i="2"/>
  <c r="AS58" i="2"/>
  <c r="AT57" i="2"/>
  <c r="AS57" i="2"/>
  <c r="AT56" i="2"/>
  <c r="AS56" i="2"/>
  <c r="AT55" i="2"/>
  <c r="AS55" i="2"/>
  <c r="AT54" i="2"/>
  <c r="AS54" i="2"/>
  <c r="AT53" i="2"/>
  <c r="AS53" i="2"/>
  <c r="AT52" i="2"/>
  <c r="AS52" i="2"/>
  <c r="AT51" i="2"/>
  <c r="AS51" i="2"/>
  <c r="AT50" i="2"/>
  <c r="AS50" i="2"/>
  <c r="AT49" i="2"/>
  <c r="AS49" i="2"/>
  <c r="AT48" i="2"/>
  <c r="AS48" i="2"/>
  <c r="AT47" i="2"/>
  <c r="AS47" i="2"/>
  <c r="AT46" i="2"/>
  <c r="AS46" i="2"/>
  <c r="AT45" i="2"/>
  <c r="AS45" i="2"/>
  <c r="AT44" i="2"/>
  <c r="AS44" i="2"/>
  <c r="AT43" i="2"/>
  <c r="AS43" i="2"/>
  <c r="BE42" i="2"/>
  <c r="BE41" i="2"/>
  <c r="BA41" i="2"/>
  <c r="AJ41" i="2"/>
  <c r="AB41" i="2"/>
  <c r="BE40" i="2"/>
  <c r="BA40" i="2"/>
  <c r="AJ40" i="2"/>
  <c r="AF40" i="2"/>
  <c r="AB40" i="2"/>
  <c r="E40" i="2"/>
  <c r="BA42" i="2" s="1"/>
  <c r="BE39" i="2"/>
  <c r="AR39" i="2"/>
  <c r="AJ39" i="2"/>
  <c r="AF39" i="2"/>
  <c r="AB39" i="2"/>
  <c r="AZ38" i="2"/>
  <c r="AQ38" i="2"/>
  <c r="AF38" i="2"/>
  <c r="AF41" i="2" s="1"/>
  <c r="AB38" i="2"/>
  <c r="AT35" i="2"/>
  <c r="AS35" i="2"/>
  <c r="AT34" i="2"/>
  <c r="AS34" i="2"/>
  <c r="AT33" i="2"/>
  <c r="AS33" i="2"/>
  <c r="AT32" i="2"/>
  <c r="BA33" i="2" s="1"/>
  <c r="BA32" i="2" s="1"/>
  <c r="BA31" i="2" s="1"/>
  <c r="U29" i="2" s="1"/>
  <c r="AS32" i="2"/>
  <c r="AT31" i="2"/>
  <c r="AS31" i="2"/>
  <c r="AB31" i="2"/>
  <c r="AT30" i="2"/>
  <c r="AS30" i="2"/>
  <c r="AB30" i="2"/>
  <c r="AZ29" i="2"/>
  <c r="AB29" i="2"/>
  <c r="AB32" i="2" s="1"/>
  <c r="AT26" i="2"/>
  <c r="AS26" i="2"/>
  <c r="P26" i="2"/>
  <c r="AT25" i="2"/>
  <c r="AT27" i="2" s="1"/>
  <c r="AS25" i="2"/>
  <c r="P25" i="2"/>
  <c r="AT23" i="2"/>
  <c r="AS23" i="2"/>
  <c r="AT21" i="2"/>
  <c r="AS21" i="2"/>
  <c r="AT20" i="2"/>
  <c r="AS20" i="2"/>
  <c r="AT19" i="2"/>
  <c r="AS19" i="2"/>
  <c r="AT18" i="2"/>
  <c r="AT22" i="2" s="1"/>
  <c r="AS18" i="2"/>
  <c r="AB18" i="2"/>
  <c r="AB17" i="2"/>
  <c r="AZ16" i="2"/>
  <c r="AB16" i="2"/>
  <c r="AB19" i="2" s="1"/>
  <c r="J14" i="2"/>
  <c r="J13" i="2"/>
  <c r="J12" i="2"/>
  <c r="AO11" i="2"/>
  <c r="J11" i="2"/>
  <c r="BA10" i="2"/>
  <c r="AO10" i="2"/>
  <c r="AO9" i="2"/>
  <c r="AO8" i="2"/>
  <c r="AJ8" i="2"/>
  <c r="AB8" i="2"/>
  <c r="AO7" i="2"/>
  <c r="AJ7" i="2"/>
  <c r="AF7" i="2"/>
  <c r="AB7" i="2"/>
  <c r="E7" i="2"/>
  <c r="AT6" i="2" s="1"/>
  <c r="AO6" i="2"/>
  <c r="AJ6" i="2"/>
  <c r="AF6" i="2"/>
  <c r="AB6" i="2"/>
  <c r="AZ5" i="2"/>
  <c r="AO5" i="2"/>
  <c r="AF5" i="2"/>
  <c r="AF8" i="2" s="1"/>
  <c r="AB5" i="2"/>
  <c r="AO4" i="2"/>
  <c r="AO3" i="2"/>
  <c r="AO2" i="2"/>
  <c r="AO12" i="2" s="1"/>
  <c r="P81" i="1"/>
  <c r="M81" i="1"/>
  <c r="K81" i="1"/>
  <c r="J81" i="1"/>
  <c r="P80" i="1"/>
  <c r="AF79" i="1"/>
  <c r="AB79" i="1"/>
  <c r="P79" i="1"/>
  <c r="AF78" i="1"/>
  <c r="AB78" i="1"/>
  <c r="AB80" i="1" s="1"/>
  <c r="P78" i="1"/>
  <c r="P83" i="1" s="1"/>
  <c r="AT67" i="1"/>
  <c r="AS67" i="1"/>
  <c r="AT66" i="1"/>
  <c r="AS66" i="1"/>
  <c r="AT64" i="1"/>
  <c r="AS64" i="1"/>
  <c r="AT63" i="1"/>
  <c r="AS63" i="1"/>
  <c r="AT62" i="1"/>
  <c r="AS62" i="1"/>
  <c r="AT61" i="1"/>
  <c r="AS61" i="1"/>
  <c r="AT60" i="1"/>
  <c r="AS60" i="1"/>
  <c r="AT59" i="1"/>
  <c r="AS59" i="1"/>
  <c r="AT58" i="1"/>
  <c r="AS58" i="1"/>
  <c r="AT57" i="1"/>
  <c r="AS57" i="1"/>
  <c r="AT56" i="1"/>
  <c r="AS56" i="1"/>
  <c r="AT55" i="1"/>
  <c r="AS55" i="1"/>
  <c r="AT54" i="1"/>
  <c r="AS54" i="1"/>
  <c r="AT53" i="1"/>
  <c r="AS53" i="1"/>
  <c r="AT51" i="1"/>
  <c r="AS51" i="1"/>
  <c r="AJ51" i="1"/>
  <c r="AT50" i="1"/>
  <c r="AS50" i="1"/>
  <c r="AJ50" i="1"/>
  <c r="AT49" i="1"/>
  <c r="AS49" i="1"/>
  <c r="AJ49" i="1"/>
  <c r="AT48" i="1"/>
  <c r="AS48" i="1"/>
  <c r="AJ48" i="1"/>
  <c r="AT47" i="1"/>
  <c r="AS47" i="1"/>
  <c r="AJ47" i="1"/>
  <c r="AT46" i="1"/>
  <c r="AS46" i="1"/>
  <c r="AJ46" i="1"/>
  <c r="AT45" i="1"/>
  <c r="AS45" i="1"/>
  <c r="AJ45" i="1"/>
  <c r="AT44" i="1"/>
  <c r="AS44" i="1"/>
  <c r="AJ44" i="1"/>
  <c r="AJ52" i="1" s="1"/>
  <c r="AT43" i="1"/>
  <c r="AS43" i="1"/>
  <c r="AJ43" i="1"/>
  <c r="Q41" i="1"/>
  <c r="M41" i="1"/>
  <c r="I41" i="1"/>
  <c r="E41" i="1"/>
  <c r="AJ40" i="1"/>
  <c r="AJ39" i="1"/>
  <c r="AJ38" i="1"/>
  <c r="AN37" i="1"/>
  <c r="AJ37" i="1"/>
  <c r="AN36" i="1"/>
  <c r="AN38" i="1" s="1"/>
  <c r="AJ36" i="1"/>
  <c r="BA35" i="1"/>
  <c r="BA34" i="1" s="1"/>
  <c r="BA33" i="1" s="1"/>
  <c r="AJ33" i="1"/>
  <c r="AF33" i="1"/>
  <c r="AB33" i="1"/>
  <c r="AN32" i="1"/>
  <c r="AN33" i="1" s="1"/>
  <c r="AJ32" i="1"/>
  <c r="AF32" i="1"/>
  <c r="AB32" i="1"/>
  <c r="AZ31" i="1"/>
  <c r="AN31" i="1"/>
  <c r="AJ31" i="1"/>
  <c r="AJ34" i="1" s="1"/>
  <c r="AF31" i="1"/>
  <c r="AF34" i="1" s="1"/>
  <c r="AB31" i="1"/>
  <c r="AB34" i="1" s="1"/>
  <c r="AT28" i="1"/>
  <c r="AS28" i="1"/>
  <c r="AT27" i="1"/>
  <c r="AS27" i="1"/>
  <c r="AT26" i="1"/>
  <c r="AS26" i="1"/>
  <c r="AT25" i="1"/>
  <c r="BA26" i="1" s="1"/>
  <c r="BA25" i="1" s="1"/>
  <c r="BA24" i="1" s="1"/>
  <c r="AS25" i="1"/>
  <c r="AT24" i="1"/>
  <c r="AS24" i="1"/>
  <c r="AF24" i="1"/>
  <c r="AB24" i="1"/>
  <c r="AT23" i="1"/>
  <c r="AS23" i="1"/>
  <c r="AF23" i="1"/>
  <c r="AB23" i="1"/>
  <c r="AZ22" i="1"/>
  <c r="AF22" i="1"/>
  <c r="AF25" i="1" s="1"/>
  <c r="AB22" i="1"/>
  <c r="AB25" i="1" s="1"/>
  <c r="AT19" i="1"/>
  <c r="AQ18" i="1"/>
  <c r="AB18" i="1"/>
  <c r="AQ17" i="1"/>
  <c r="AB17" i="1"/>
  <c r="AB19" i="1" s="1"/>
  <c r="E17" i="1"/>
  <c r="P19" i="1" s="1"/>
  <c r="AZ16" i="1"/>
  <c r="AQ16" i="1"/>
  <c r="AB16" i="1"/>
  <c r="AQ15" i="1"/>
  <c r="AJ13" i="1"/>
  <c r="AJ12" i="1"/>
  <c r="AN11" i="1"/>
  <c r="AJ11" i="1"/>
  <c r="AT10" i="1"/>
  <c r="AN10" i="1"/>
  <c r="AN12" i="1" s="1"/>
  <c r="AJ10" i="1"/>
  <c r="BA8" i="1"/>
  <c r="BA7" i="1" s="1"/>
  <c r="BA6" i="1" s="1"/>
  <c r="AT8" i="1"/>
  <c r="AT7" i="1"/>
  <c r="AJ7" i="1"/>
  <c r="AJ8" i="1" s="1"/>
  <c r="AF7" i="1"/>
  <c r="AB7" i="1"/>
  <c r="AB8" i="1" s="1"/>
  <c r="AN6" i="1"/>
  <c r="AJ6" i="1"/>
  <c r="AF6" i="1"/>
  <c r="AB6" i="1"/>
  <c r="AN5" i="1"/>
  <c r="AN7" i="1" s="1"/>
  <c r="AJ5" i="1"/>
  <c r="AF5" i="1"/>
  <c r="AF8" i="1" s="1"/>
  <c r="AB5" i="1"/>
  <c r="AZ4" i="1"/>
  <c r="AT3" i="1"/>
  <c r="AT2" i="1"/>
  <c r="BA20" i="2" l="1"/>
  <c r="BA19" i="2"/>
  <c r="BA18" i="2" s="1"/>
  <c r="U16" i="2" s="1"/>
  <c r="AF31" i="2"/>
  <c r="AF30" i="2"/>
  <c r="AF29" i="2"/>
  <c r="AF80" i="1"/>
  <c r="BA80" i="1"/>
  <c r="BA81" i="1"/>
  <c r="BA76" i="2"/>
  <c r="BA77" i="2"/>
  <c r="BA8" i="2"/>
  <c r="BA9" i="2"/>
  <c r="AF76" i="2"/>
  <c r="P18" i="1"/>
  <c r="AT18" i="1"/>
  <c r="AT20" i="1" s="1"/>
  <c r="BA20" i="1" s="1"/>
  <c r="BA19" i="1" s="1"/>
  <c r="BA18" i="1" s="1"/>
  <c r="U16" i="1" s="1"/>
  <c r="AF16" i="2" l="1"/>
  <c r="AF18" i="2"/>
  <c r="AF17" i="2"/>
  <c r="AF18" i="1"/>
  <c r="AF17" i="1"/>
  <c r="AF16" i="1"/>
  <c r="BA7" i="2"/>
  <c r="BA75" i="2"/>
  <c r="BA79" i="1"/>
  <c r="AF32" i="2"/>
  <c r="AF19" i="1" l="1"/>
  <c r="AF19" i="2"/>
</calcChain>
</file>

<file path=xl/sharedStrings.xml><?xml version="1.0" encoding="utf-8"?>
<sst xmlns="http://schemas.openxmlformats.org/spreadsheetml/2006/main" count="622" uniqueCount="269">
  <si>
    <t>←ここから非表示</t>
    <rPh sb="5" eb="8">
      <t>ヒヒョウジ</t>
    </rPh>
    <phoneticPr fontId="3"/>
  </si>
  <si>
    <t>ここまで非表示→</t>
    <rPh sb="4" eb="7">
      <t>ヒヒョウジ</t>
    </rPh>
    <phoneticPr fontId="3"/>
  </si>
  <si>
    <t>４　環境への配慮のための措置並びにその取組状況</t>
    <phoneticPr fontId="3"/>
  </si>
  <si>
    <t>分譲</t>
    <rPh sb="0" eb="2">
      <t>ブンジョウ</t>
    </rPh>
    <phoneticPr fontId="3"/>
  </si>
  <si>
    <t>(戸)</t>
    <rPh sb="1" eb="2">
      <t>ト</t>
    </rPh>
    <phoneticPr fontId="3"/>
  </si>
  <si>
    <t>賃貸</t>
    <rPh sb="0" eb="2">
      <t>チンタイ</t>
    </rPh>
    <phoneticPr fontId="3"/>
  </si>
  <si>
    <t>←ブランク、〇：1</t>
    <phoneticPr fontId="3"/>
  </si>
  <si>
    <t>1 エネルギー使用の合理化</t>
    <rPh sb="7" eb="9">
      <t>シヨウ</t>
    </rPh>
    <rPh sb="10" eb="13">
      <t>ゴウリカ</t>
    </rPh>
    <phoneticPr fontId="3"/>
  </si>
  <si>
    <t>一致する場合</t>
    <rPh sb="0" eb="2">
      <t>イッチ</t>
    </rPh>
    <rPh sb="4" eb="6">
      <t>バアイ</t>
    </rPh>
    <phoneticPr fontId="3"/>
  </si>
  <si>
    <t>(1) 建築物の熱負荷の低減</t>
    <rPh sb="4" eb="7">
      <t>ケンチクブツ</t>
    </rPh>
    <rPh sb="8" eb="9">
      <t>ネツ</t>
    </rPh>
    <rPh sb="9" eb="11">
      <t>フカ</t>
    </rPh>
    <rPh sb="12" eb="14">
      <t>テイゲン</t>
    </rPh>
    <phoneticPr fontId="3"/>
  </si>
  <si>
    <t>（１）建築物外皮の熱負荷抑制</t>
    <rPh sb="3" eb="6">
      <t>ケンチクブツ</t>
    </rPh>
    <rPh sb="6" eb="8">
      <t>ガイヒ</t>
    </rPh>
    <rPh sb="9" eb="10">
      <t>ネツ</t>
    </rPh>
    <rPh sb="10" eb="12">
      <t>フカ</t>
    </rPh>
    <rPh sb="12" eb="14">
      <t>ヨクセイ</t>
    </rPh>
    <phoneticPr fontId="3"/>
  </si>
  <si>
    <t>適用する</t>
    <rPh sb="0" eb="2">
      <t>テキヨウ</t>
    </rPh>
    <phoneticPr fontId="3"/>
  </si>
  <si>
    <t>段階1</t>
    <rPh sb="0" eb="2">
      <t>ダンカイ</t>
    </rPh>
    <phoneticPr fontId="3"/>
  </si>
  <si>
    <t>採用する(適合)</t>
    <rPh sb="0" eb="2">
      <t>サイヨウ</t>
    </rPh>
    <rPh sb="5" eb="7">
      <t>テキゴウ</t>
    </rPh>
    <phoneticPr fontId="3"/>
  </si>
  <si>
    <t>採用する</t>
    <rPh sb="0" eb="2">
      <t>サイヨウ</t>
    </rPh>
    <phoneticPr fontId="3"/>
  </si>
  <si>
    <t>檜原村、奥多摩町</t>
    <rPh sb="0" eb="2">
      <t>ヒノハラ</t>
    </rPh>
    <rPh sb="2" eb="3">
      <t>ムラ</t>
    </rPh>
    <rPh sb="4" eb="7">
      <t>オクタマ</t>
    </rPh>
    <rPh sb="7" eb="8">
      <t>マチ</t>
    </rPh>
    <phoneticPr fontId="3"/>
  </si>
  <si>
    <t>段階決定テーブル</t>
    <rPh sb="0" eb="2">
      <t>ダンカイ</t>
    </rPh>
    <rPh sb="2" eb="4">
      <t>ケッテイ</t>
    </rPh>
    <phoneticPr fontId="3"/>
  </si>
  <si>
    <t>(ア)   判断基準</t>
    <rPh sb="6" eb="8">
      <t>ハンダン</t>
    </rPh>
    <rPh sb="8" eb="10">
      <t>キジュン</t>
    </rPh>
    <phoneticPr fontId="3"/>
  </si>
  <si>
    <t>適用しない</t>
    <rPh sb="0" eb="2">
      <t>テキヨウ</t>
    </rPh>
    <phoneticPr fontId="3"/>
  </si>
  <si>
    <t>段階2</t>
    <rPh sb="0" eb="2">
      <t>ダンカイ</t>
    </rPh>
    <phoneticPr fontId="3"/>
  </si>
  <si>
    <t>採用する(不適合)</t>
    <rPh sb="0" eb="2">
      <t>サイヨウ</t>
    </rPh>
    <rPh sb="5" eb="6">
      <t>フ</t>
    </rPh>
    <rPh sb="6" eb="8">
      <t>テキゴウ</t>
    </rPh>
    <phoneticPr fontId="3"/>
  </si>
  <si>
    <t>採用しない</t>
    <rPh sb="0" eb="2">
      <t>サイヨウ</t>
    </rPh>
    <phoneticPr fontId="3"/>
  </si>
  <si>
    <t>最大値</t>
    <rPh sb="0" eb="3">
      <t>サイダイチ</t>
    </rPh>
    <phoneticPr fontId="3"/>
  </si>
  <si>
    <t>平均</t>
    <rPh sb="0" eb="2">
      <t>ヘイキン</t>
    </rPh>
    <phoneticPr fontId="3"/>
  </si>
  <si>
    <t xml:space="preserve">     a 仕様基準</t>
    <rPh sb="7" eb="9">
      <t>シヨウ</t>
    </rPh>
    <rPh sb="9" eb="11">
      <t>キジュン</t>
    </rPh>
    <phoneticPr fontId="3"/>
  </si>
  <si>
    <t>記載省略</t>
    <rPh sb="0" eb="2">
      <t>キサイ</t>
    </rPh>
    <rPh sb="2" eb="4">
      <t>ショウリャク</t>
    </rPh>
    <phoneticPr fontId="3"/>
  </si>
  <si>
    <t>段階3</t>
    <rPh sb="0" eb="2">
      <t>ダンカイ</t>
    </rPh>
    <phoneticPr fontId="3"/>
  </si>
  <si>
    <t>フラグ</t>
    <phoneticPr fontId="3"/>
  </si>
  <si>
    <t>←1：採用する(適合)　0：それ以外</t>
    <rPh sb="3" eb="5">
      <t>サイヨウ</t>
    </rPh>
    <rPh sb="8" eb="10">
      <t>テキゴウ</t>
    </rPh>
    <rPh sb="16" eb="18">
      <t>イガイ</t>
    </rPh>
    <phoneticPr fontId="3"/>
  </si>
  <si>
    <t xml:space="preserve">     b 性能基準</t>
    <rPh sb="7" eb="9">
      <t>セイノウ</t>
    </rPh>
    <rPh sb="9" eb="11">
      <t>キジュン</t>
    </rPh>
    <phoneticPr fontId="3"/>
  </si>
  <si>
    <t>-</t>
    <phoneticPr fontId="3"/>
  </si>
  <si>
    <t>←1：採用する　0：それ以外</t>
    <rPh sb="3" eb="5">
      <t>サイヨウ</t>
    </rPh>
    <rPh sb="12" eb="14">
      <t>イガイ</t>
    </rPh>
    <phoneticPr fontId="3"/>
  </si>
  <si>
    <t>(イ)外皮平均熱貫流率（UA）の計算方法</t>
    <rPh sb="3" eb="5">
      <t>ガイヒ</t>
    </rPh>
    <rPh sb="5" eb="7">
      <t>ヘイキン</t>
    </rPh>
    <rPh sb="7" eb="8">
      <t>ネツ</t>
    </rPh>
    <rPh sb="8" eb="10">
      <t>カンリュウ</t>
    </rPh>
    <rPh sb="10" eb="11">
      <t>リツ</t>
    </rPh>
    <rPh sb="16" eb="18">
      <t>ケイサン</t>
    </rPh>
    <rPh sb="18" eb="20">
      <t>ホウホウ</t>
    </rPh>
    <phoneticPr fontId="3"/>
  </si>
  <si>
    <t>そのほか</t>
    <phoneticPr fontId="3"/>
  </si>
  <si>
    <t>(ウ)外皮平均熱貫流率（UA）</t>
    <rPh sb="3" eb="5">
      <t>ガイヒ</t>
    </rPh>
    <rPh sb="5" eb="7">
      <t>ヘイキン</t>
    </rPh>
    <rPh sb="7" eb="8">
      <t>ネツ</t>
    </rPh>
    <rPh sb="8" eb="10">
      <t>カンリュウ</t>
    </rPh>
    <rPh sb="10" eb="11">
      <t>リツ</t>
    </rPh>
    <phoneticPr fontId="3"/>
  </si>
  <si>
    <t>W/(m2・K)</t>
    <phoneticPr fontId="3"/>
  </si>
  <si>
    <t>標準入力法</t>
    <rPh sb="0" eb="2">
      <t>ヒョウジュン</t>
    </rPh>
    <rPh sb="2" eb="4">
      <t>ニュウリョク</t>
    </rPh>
    <rPh sb="4" eb="5">
      <t>ホウ</t>
    </rPh>
    <phoneticPr fontId="3"/>
  </si>
  <si>
    <t>全住戸の最大値</t>
    <rPh sb="0" eb="1">
      <t>ゼン</t>
    </rPh>
    <rPh sb="1" eb="3">
      <t>ジュウコ</t>
    </rPh>
    <rPh sb="4" eb="7">
      <t>サイダイチ</t>
    </rPh>
    <phoneticPr fontId="3"/>
  </si>
  <si>
    <t>←0:ブランク　1：最大値　２：平均値</t>
    <rPh sb="10" eb="12">
      <t>サイダイ</t>
    </rPh>
    <rPh sb="12" eb="13">
      <t>チ</t>
    </rPh>
    <rPh sb="16" eb="19">
      <t>ヘイキンチ</t>
    </rPh>
    <phoneticPr fontId="3"/>
  </si>
  <si>
    <t>(エ)冷房期の平均日射熱取得率（ηAC）</t>
    <rPh sb="11" eb="12">
      <t>ネツ</t>
    </rPh>
    <phoneticPr fontId="3"/>
  </si>
  <si>
    <t>フロア入力法</t>
    <rPh sb="3" eb="5">
      <t>ニュウリョク</t>
    </rPh>
    <rPh sb="5" eb="6">
      <t>ホウ</t>
    </rPh>
    <phoneticPr fontId="3"/>
  </si>
  <si>
    <t>全住戸の平均値</t>
    <rPh sb="0" eb="1">
      <t>ゼン</t>
    </rPh>
    <rPh sb="1" eb="3">
      <t>ジュウコ</t>
    </rPh>
    <rPh sb="4" eb="7">
      <t>ヘイキンチ</t>
    </rPh>
    <phoneticPr fontId="3"/>
  </si>
  <si>
    <t>(オ)暖房期の平均日射熱取得率（ηAH）</t>
    <rPh sb="11" eb="12">
      <t>ネツ</t>
    </rPh>
    <phoneticPr fontId="3"/>
  </si>
  <si>
    <t>モデル住宅法</t>
    <rPh sb="3" eb="5">
      <t>ジュウタク</t>
    </rPh>
    <rPh sb="5" eb="6">
      <t>ホウ</t>
    </rPh>
    <phoneticPr fontId="3"/>
  </si>
  <si>
    <t>(カ)開口部の熱貫流率（U）</t>
    <rPh sb="3" eb="6">
      <t>カイコウブ</t>
    </rPh>
    <rPh sb="7" eb="8">
      <t>ネツ</t>
    </rPh>
    <rPh sb="8" eb="10">
      <t>カンリュウ</t>
    </rPh>
    <rPh sb="10" eb="11">
      <t>リツ</t>
    </rPh>
    <phoneticPr fontId="3"/>
  </si>
  <si>
    <t>W/(m2・K)</t>
  </si>
  <si>
    <t>小規模版モデル建物法</t>
    <rPh sb="0" eb="3">
      <t>ショウキボ</t>
    </rPh>
    <rPh sb="3" eb="4">
      <t>バン</t>
    </rPh>
    <rPh sb="7" eb="9">
      <t>タテモノ</t>
    </rPh>
    <rPh sb="9" eb="10">
      <t>ホウ</t>
    </rPh>
    <phoneticPr fontId="3"/>
  </si>
  <si>
    <t>(2) 再生可能エネルギーの利用</t>
    <rPh sb="4" eb="6">
      <t>サイセイ</t>
    </rPh>
    <rPh sb="6" eb="8">
      <t>カノウ</t>
    </rPh>
    <rPh sb="14" eb="16">
      <t>リヨウ</t>
    </rPh>
    <phoneticPr fontId="3"/>
  </si>
  <si>
    <t>檜原村なら1</t>
    <rPh sb="0" eb="2">
      <t>ヒノハラ</t>
    </rPh>
    <rPh sb="2" eb="3">
      <t>ムラ</t>
    </rPh>
    <phoneticPr fontId="3"/>
  </si>
  <si>
    <t>ア　再生可能エネルギーの直接利用</t>
    <rPh sb="2" eb="4">
      <t>サイセイ</t>
    </rPh>
    <rPh sb="4" eb="6">
      <t>カノウ</t>
    </rPh>
    <rPh sb="12" eb="14">
      <t>チョクセツ</t>
    </rPh>
    <rPh sb="14" eb="16">
      <t>リヨウ</t>
    </rPh>
    <phoneticPr fontId="3"/>
  </si>
  <si>
    <t>桧原村なら1</t>
    <rPh sb="0" eb="2">
      <t>ヒノハラ</t>
    </rPh>
    <rPh sb="2" eb="3">
      <t>ムラ</t>
    </rPh>
    <phoneticPr fontId="3"/>
  </si>
  <si>
    <t>(ア)全住戸数</t>
    <rPh sb="3" eb="4">
      <t>ゼン</t>
    </rPh>
    <rPh sb="4" eb="6">
      <t>ジュウコ</t>
    </rPh>
    <rPh sb="6" eb="7">
      <t>スウ</t>
    </rPh>
    <phoneticPr fontId="3"/>
  </si>
  <si>
    <t>戸</t>
    <rPh sb="0" eb="1">
      <t>コ</t>
    </rPh>
    <phoneticPr fontId="3"/>
  </si>
  <si>
    <t>奥多摩町なら1</t>
    <rPh sb="0" eb="3">
      <t>オクタマ</t>
    </rPh>
    <rPh sb="3" eb="4">
      <t>チョウ</t>
    </rPh>
    <phoneticPr fontId="3"/>
  </si>
  <si>
    <t>(イ)窓が2方向に面している住戸数</t>
    <rPh sb="3" eb="4">
      <t>マド</t>
    </rPh>
    <rPh sb="6" eb="8">
      <t>ホウコウ</t>
    </rPh>
    <rPh sb="9" eb="10">
      <t>メン</t>
    </rPh>
    <rPh sb="14" eb="16">
      <t>ジュウコ</t>
    </rPh>
    <rPh sb="16" eb="17">
      <t>スウ</t>
    </rPh>
    <phoneticPr fontId="3"/>
  </si>
  <si>
    <t>採光を満たす住戸の割合</t>
    <rPh sb="0" eb="2">
      <t>サイコウ</t>
    </rPh>
    <rPh sb="3" eb="4">
      <t>ミ</t>
    </rPh>
    <rPh sb="6" eb="8">
      <t>ジュウコ</t>
    </rPh>
    <rPh sb="9" eb="11">
      <t>ワリアイ</t>
    </rPh>
    <phoneticPr fontId="3"/>
  </si>
  <si>
    <t>％</t>
    <phoneticPr fontId="3"/>
  </si>
  <si>
    <t>(ウ)換気口又は窓が2方向に面している住戸数</t>
    <rPh sb="3" eb="6">
      <t>カンキコウ</t>
    </rPh>
    <rPh sb="6" eb="7">
      <t>マタ</t>
    </rPh>
    <rPh sb="8" eb="9">
      <t>マド</t>
    </rPh>
    <rPh sb="19" eb="21">
      <t>ジュウコ</t>
    </rPh>
    <phoneticPr fontId="3"/>
  </si>
  <si>
    <t>通風を満たす住戸の割合</t>
    <rPh sb="0" eb="2">
      <t>ツウフウ</t>
    </rPh>
    <rPh sb="3" eb="4">
      <t>ミ</t>
    </rPh>
    <rPh sb="6" eb="8">
      <t>ジュウコ</t>
    </rPh>
    <rPh sb="9" eb="11">
      <t>ワリアイ</t>
    </rPh>
    <phoneticPr fontId="3"/>
  </si>
  <si>
    <t>ウ　再生可能エネルギー電気の受入れ</t>
    <rPh sb="2" eb="4">
      <t>サイセイ</t>
    </rPh>
    <rPh sb="4" eb="6">
      <t>カノウ</t>
    </rPh>
    <rPh sb="11" eb="13">
      <t>デンキ</t>
    </rPh>
    <rPh sb="14" eb="16">
      <t>ウケイレ</t>
    </rPh>
    <phoneticPr fontId="3"/>
  </si>
  <si>
    <t>(ア)CO2排出係数等</t>
    <rPh sb="6" eb="8">
      <t>ハイシュツ</t>
    </rPh>
    <rPh sb="8" eb="10">
      <t>ケイスウ</t>
    </rPh>
    <rPh sb="10" eb="11">
      <t>トウ</t>
    </rPh>
    <phoneticPr fontId="3"/>
  </si>
  <si>
    <t>全事業者の平均を超える</t>
    <rPh sb="0" eb="1">
      <t>ゼン</t>
    </rPh>
    <rPh sb="1" eb="4">
      <t>ジギョウシャ</t>
    </rPh>
    <rPh sb="5" eb="7">
      <t>ヘイキン</t>
    </rPh>
    <rPh sb="8" eb="9">
      <t>コ</t>
    </rPh>
    <phoneticPr fontId="3"/>
  </si>
  <si>
    <t>〇</t>
    <phoneticPr fontId="3"/>
  </si>
  <si>
    <t>全事業者の平均以下かつ0.37kg-CO2/kWhを超える</t>
    <rPh sb="0" eb="1">
      <t>ゼン</t>
    </rPh>
    <rPh sb="1" eb="4">
      <t>ジギョウシャ</t>
    </rPh>
    <rPh sb="5" eb="7">
      <t>ヘイキン</t>
    </rPh>
    <rPh sb="7" eb="9">
      <t>イカ</t>
    </rPh>
    <rPh sb="26" eb="27">
      <t>コ</t>
    </rPh>
    <phoneticPr fontId="3"/>
  </si>
  <si>
    <t>0.37kg-CO2/kWh以下</t>
    <rPh sb="14" eb="16">
      <t>イカ</t>
    </rPh>
    <phoneticPr fontId="3"/>
  </si>
  <si>
    <t>(イ)再生可能エネルギー利用率</t>
    <rPh sb="3" eb="5">
      <t>サイセイ</t>
    </rPh>
    <rPh sb="5" eb="7">
      <t>カノウ</t>
    </rPh>
    <rPh sb="12" eb="14">
      <t>リヨウ</t>
    </rPh>
    <rPh sb="14" eb="15">
      <t>リツ</t>
    </rPh>
    <phoneticPr fontId="3"/>
  </si>
  <si>
    <t>20％未満</t>
    <rPh sb="3" eb="5">
      <t>ミマン</t>
    </rPh>
    <phoneticPr fontId="3"/>
  </si>
  <si>
    <t>20％以上30％未満</t>
    <rPh sb="3" eb="5">
      <t>イジョウ</t>
    </rPh>
    <rPh sb="8" eb="10">
      <t>ミマン</t>
    </rPh>
    <phoneticPr fontId="3"/>
  </si>
  <si>
    <t>30％以上</t>
    <rPh sb="3" eb="5">
      <t>イジョウ</t>
    </rPh>
    <phoneticPr fontId="3"/>
  </si>
  <si>
    <t>(3) 省エネルギーシステム</t>
    <rPh sb="4" eb="5">
      <t>ショウ</t>
    </rPh>
    <phoneticPr fontId="3"/>
  </si>
  <si>
    <t>（２）設備システムの高効率化</t>
    <rPh sb="3" eb="5">
      <t>セツビ</t>
    </rPh>
    <rPh sb="10" eb="14">
      <t>コウコウリツカ</t>
    </rPh>
    <phoneticPr fontId="3"/>
  </si>
  <si>
    <t xml:space="preserve">    　 a 仕様基準</t>
    <rPh sb="8" eb="10">
      <t>シヨウ</t>
    </rPh>
    <rPh sb="10" eb="12">
      <t>キジュン</t>
    </rPh>
    <phoneticPr fontId="3"/>
  </si>
  <si>
    <t xml:space="preserve">     　b 性能基準</t>
    <rPh sb="8" eb="10">
      <t>セイノウ</t>
    </rPh>
    <rPh sb="10" eb="12">
      <t>キジュン</t>
    </rPh>
    <phoneticPr fontId="3"/>
  </si>
  <si>
    <t>(イ)ERRの計算方法</t>
    <rPh sb="7" eb="9">
      <t>ケイサン</t>
    </rPh>
    <rPh sb="9" eb="11">
      <t>ホウホウ</t>
    </rPh>
    <phoneticPr fontId="3"/>
  </si>
  <si>
    <t>(ウ) a ERR</t>
    <phoneticPr fontId="3"/>
  </si>
  <si>
    <t>%</t>
    <phoneticPr fontId="3"/>
  </si>
  <si>
    <t>BEI</t>
    <phoneticPr fontId="3"/>
  </si>
  <si>
    <t>共用部を含まない</t>
    <rPh sb="0" eb="2">
      <t>キョウヨウ</t>
    </rPh>
    <rPh sb="2" eb="3">
      <t>ブ</t>
    </rPh>
    <rPh sb="4" eb="5">
      <t>フク</t>
    </rPh>
    <phoneticPr fontId="3"/>
  </si>
  <si>
    <t>共用部を含む</t>
    <rPh sb="0" eb="2">
      <t>キョウヨウ</t>
    </rPh>
    <rPh sb="2" eb="3">
      <t>ブ</t>
    </rPh>
    <rPh sb="4" eb="5">
      <t>フク</t>
    </rPh>
    <phoneticPr fontId="3"/>
  </si>
  <si>
    <t>設計</t>
    <rPh sb="0" eb="2">
      <t>セッケイ</t>
    </rPh>
    <phoneticPr fontId="3"/>
  </si>
  <si>
    <t>基準</t>
    <rPh sb="0" eb="2">
      <t>キジュン</t>
    </rPh>
    <phoneticPr fontId="3"/>
  </si>
  <si>
    <t>設計(その他を除く)</t>
    <rPh sb="0" eb="2">
      <t>セッケイ</t>
    </rPh>
    <rPh sb="5" eb="6">
      <t>ホカ</t>
    </rPh>
    <rPh sb="7" eb="8">
      <t>ノゾ</t>
    </rPh>
    <phoneticPr fontId="3"/>
  </si>
  <si>
    <t>基準(その他を除く)</t>
    <rPh sb="0" eb="2">
      <t>キジュン</t>
    </rPh>
    <rPh sb="5" eb="6">
      <t>ホカ</t>
    </rPh>
    <rPh sb="7" eb="8">
      <t>ノゾ</t>
    </rPh>
    <phoneticPr fontId="3"/>
  </si>
  <si>
    <t>単位</t>
    <rPh sb="0" eb="2">
      <t>タンイ</t>
    </rPh>
    <phoneticPr fontId="3"/>
  </si>
  <si>
    <t>フロア入力法</t>
    <phoneticPr fontId="3"/>
  </si>
  <si>
    <t>　   b 住戸部分合計</t>
    <rPh sb="6" eb="8">
      <t>ジュウコ</t>
    </rPh>
    <rPh sb="8" eb="10">
      <t>ブブン</t>
    </rPh>
    <rPh sb="10" eb="12">
      <t>ゴウケイ</t>
    </rPh>
    <phoneticPr fontId="3"/>
  </si>
  <si>
    <t>GJ/年</t>
    <rPh sb="3" eb="4">
      <t>ネン</t>
    </rPh>
    <phoneticPr fontId="3"/>
  </si>
  <si>
    <t>　   c 共用部（ｹﾞｽﾄﾙｰﾑ)</t>
    <rPh sb="6" eb="8">
      <t>キョウヨウ</t>
    </rPh>
    <rPh sb="8" eb="9">
      <t>ブ</t>
    </rPh>
    <phoneticPr fontId="3"/>
  </si>
  <si>
    <t>　   d 共用部</t>
    <rPh sb="6" eb="8">
      <t>キョウヨウ</t>
    </rPh>
    <rPh sb="8" eb="9">
      <t>ブ</t>
    </rPh>
    <phoneticPr fontId="3"/>
  </si>
  <si>
    <t>　   e 合計</t>
    <rPh sb="6" eb="8">
      <t>ゴウケイ</t>
    </rPh>
    <phoneticPr fontId="3"/>
  </si>
  <si>
    <t>(エ)東京ゼロエミ住宅・ZEHに係る事項</t>
    <rPh sb="3" eb="5">
      <t>トウキョウ</t>
    </rPh>
    <rPh sb="9" eb="11">
      <t>ジュウタク</t>
    </rPh>
    <rPh sb="16" eb="17">
      <t>カカワ</t>
    </rPh>
    <rPh sb="18" eb="20">
      <t>ジコウ</t>
    </rPh>
    <phoneticPr fontId="3"/>
  </si>
  <si>
    <t>(エ)主たる居室の暖房設備・冷房設備に</t>
    <rPh sb="3" eb="4">
      <t>シュ</t>
    </rPh>
    <rPh sb="6" eb="8">
      <t>キョシツ</t>
    </rPh>
    <phoneticPr fontId="3"/>
  </si>
  <si>
    <t>ルームエアコンディショナー（い）</t>
  </si>
  <si>
    <t>東京ゼロエミ住宅</t>
    <rPh sb="0" eb="2">
      <t>トウキョウ</t>
    </rPh>
    <rPh sb="6" eb="8">
      <t>ジュウタク</t>
    </rPh>
    <phoneticPr fontId="3"/>
  </si>
  <si>
    <t xml:space="preserve"> 　 係る事項(冷暖房設備機器）</t>
    <rPh sb="8" eb="11">
      <t>レイダンボウ</t>
    </rPh>
    <rPh sb="11" eb="13">
      <t>セツビ</t>
    </rPh>
    <rPh sb="13" eb="15">
      <t>キキ</t>
    </rPh>
    <phoneticPr fontId="3"/>
  </si>
  <si>
    <t>ルームエアコンディショナー（ろ）</t>
  </si>
  <si>
    <t>『ZEH-M』</t>
    <phoneticPr fontId="3"/>
  </si>
  <si>
    <t>ルームエアコンディショナー（は）</t>
  </si>
  <si>
    <t>Nearly ZEH-M</t>
    <phoneticPr fontId="3"/>
  </si>
  <si>
    <t>ダクト式セントラル空調機</t>
    <rPh sb="3" eb="4">
      <t>シキ</t>
    </rPh>
    <rPh sb="9" eb="12">
      <t>クウチョウキ</t>
    </rPh>
    <phoneticPr fontId="3"/>
  </si>
  <si>
    <t>ZEH-M Ready</t>
    <phoneticPr fontId="3"/>
  </si>
  <si>
    <t>温水床暖房（ガス式）</t>
    <rPh sb="0" eb="2">
      <t>オンスイ</t>
    </rPh>
    <rPh sb="2" eb="3">
      <t>ユカ</t>
    </rPh>
    <rPh sb="3" eb="5">
      <t>ダンボウ</t>
    </rPh>
    <rPh sb="8" eb="9">
      <t>シキ</t>
    </rPh>
    <phoneticPr fontId="3"/>
  </si>
  <si>
    <t>ZEH-M Oriented</t>
    <phoneticPr fontId="3"/>
  </si>
  <si>
    <t>温水床暖房（電気ヒートポンプ式）</t>
    <rPh sb="0" eb="2">
      <t>オンスイ</t>
    </rPh>
    <rPh sb="2" eb="3">
      <t>ユカ</t>
    </rPh>
    <rPh sb="3" eb="5">
      <t>ダンボウ</t>
    </rPh>
    <rPh sb="6" eb="8">
      <t>デンキ</t>
    </rPh>
    <rPh sb="14" eb="15">
      <t>シキ</t>
    </rPh>
    <phoneticPr fontId="3"/>
  </si>
  <si>
    <t>『ZEH』</t>
    <phoneticPr fontId="3"/>
  </si>
  <si>
    <t>電気ヒーター床暖房</t>
    <rPh sb="0" eb="2">
      <t>デンキ</t>
    </rPh>
    <rPh sb="6" eb="7">
      <t>ユカ</t>
    </rPh>
    <rPh sb="7" eb="9">
      <t>ダンボウ</t>
    </rPh>
    <phoneticPr fontId="3"/>
  </si>
  <si>
    <t>Nearly ZEH</t>
    <phoneticPr fontId="3"/>
  </si>
  <si>
    <t>その他</t>
    <rPh sb="2" eb="3">
      <t>タ</t>
    </rPh>
    <phoneticPr fontId="3"/>
  </si>
  <si>
    <t>ZEH Ready</t>
    <phoneticPr fontId="3"/>
  </si>
  <si>
    <t>(オ)換気設備に係る事項</t>
    <rPh sb="3" eb="5">
      <t>カンキ</t>
    </rPh>
    <rPh sb="5" eb="7">
      <t>セツビ</t>
    </rPh>
    <rPh sb="8" eb="9">
      <t>カカ</t>
    </rPh>
    <rPh sb="10" eb="12">
      <t>ジコウ</t>
    </rPh>
    <phoneticPr fontId="3"/>
  </si>
  <si>
    <t>熱交換型換気</t>
    <rPh sb="0" eb="3">
      <t>ネツコウカン</t>
    </rPh>
    <rPh sb="3" eb="4">
      <t>ガタ</t>
    </rPh>
    <rPh sb="4" eb="6">
      <t>カンキ</t>
    </rPh>
    <phoneticPr fontId="3"/>
  </si>
  <si>
    <t>ZEH Oriented</t>
    <phoneticPr fontId="3"/>
  </si>
  <si>
    <t>(カ)給湯設備に係る事項</t>
    <phoneticPr fontId="3"/>
  </si>
  <si>
    <t>　   a 熱源機の分類</t>
    <phoneticPr fontId="3"/>
  </si>
  <si>
    <t>給湯専用型</t>
    <rPh sb="0" eb="2">
      <t>キュウトウ</t>
    </rPh>
    <rPh sb="2" eb="5">
      <t>センヨウガタ</t>
    </rPh>
    <phoneticPr fontId="3"/>
  </si>
  <si>
    <t>給湯・温水暖房一体型</t>
    <rPh sb="0" eb="2">
      <t>キュウトウ</t>
    </rPh>
    <rPh sb="3" eb="5">
      <t>オンスイ</t>
    </rPh>
    <rPh sb="5" eb="7">
      <t>ダンボウ</t>
    </rPh>
    <rPh sb="7" eb="10">
      <t>イッタイガタ</t>
    </rPh>
    <phoneticPr fontId="3"/>
  </si>
  <si>
    <t>コージェネレーションシステム</t>
  </si>
  <si>
    <t>　   b 熱源機の種類</t>
    <rPh sb="10" eb="12">
      <t>シュルイ</t>
    </rPh>
    <phoneticPr fontId="3"/>
  </si>
  <si>
    <t>太陽熱給湯</t>
    <rPh sb="0" eb="3">
      <t>タイヨウネツ</t>
    </rPh>
    <rPh sb="3" eb="5">
      <t>キュウトウ</t>
    </rPh>
    <phoneticPr fontId="3"/>
  </si>
  <si>
    <t>ガス従来型給湯器</t>
    <rPh sb="2" eb="5">
      <t>ジュウライガタ</t>
    </rPh>
    <rPh sb="5" eb="8">
      <t>キュウトウキ</t>
    </rPh>
    <phoneticPr fontId="3"/>
  </si>
  <si>
    <t>ガス潜熱回収型</t>
    <rPh sb="2" eb="4">
      <t>センネツ</t>
    </rPh>
    <rPh sb="4" eb="6">
      <t>カイシュウ</t>
    </rPh>
    <rPh sb="6" eb="7">
      <t>ガタ</t>
    </rPh>
    <phoneticPr fontId="3"/>
  </si>
  <si>
    <t>電気ヒートポンプ給湯器</t>
    <rPh sb="0" eb="2">
      <t>デンキ</t>
    </rPh>
    <rPh sb="8" eb="11">
      <t>キュウトウキ</t>
    </rPh>
    <phoneticPr fontId="3"/>
  </si>
  <si>
    <t>電気ヒートポンプ・ガス瞬間式併用給湯器</t>
    <rPh sb="0" eb="2">
      <t>デンキ</t>
    </rPh>
    <rPh sb="11" eb="13">
      <t>シュンカン</t>
    </rPh>
    <rPh sb="13" eb="14">
      <t>シキ</t>
    </rPh>
    <rPh sb="14" eb="16">
      <t>ヘイヨウ</t>
    </rPh>
    <rPh sb="16" eb="19">
      <t>キュウトウキ</t>
    </rPh>
    <phoneticPr fontId="3"/>
  </si>
  <si>
    <t>　   c 台所水栓</t>
    <rPh sb="6" eb="8">
      <t>ダイドコロ</t>
    </rPh>
    <rPh sb="8" eb="10">
      <t>スイセン</t>
    </rPh>
    <phoneticPr fontId="3"/>
  </si>
  <si>
    <t>水優先吐水機能</t>
    <rPh sb="0" eb="1">
      <t>ミズ</t>
    </rPh>
    <rPh sb="1" eb="3">
      <t>ユウセン</t>
    </rPh>
    <rPh sb="3" eb="5">
      <t>トスイ</t>
    </rPh>
    <rPh sb="5" eb="7">
      <t>キノウ</t>
    </rPh>
    <phoneticPr fontId="19"/>
  </si>
  <si>
    <t>　   d 浴室シャワー水栓</t>
    <rPh sb="6" eb="8">
      <t>ヨクシツ</t>
    </rPh>
    <rPh sb="12" eb="14">
      <t>スイセン</t>
    </rPh>
    <phoneticPr fontId="3"/>
  </si>
  <si>
    <t>手元止水機能</t>
    <rPh sb="0" eb="2">
      <t>テモト</t>
    </rPh>
    <rPh sb="2" eb="4">
      <t>シスイ</t>
    </rPh>
    <rPh sb="4" eb="6">
      <t>キノウ</t>
    </rPh>
    <phoneticPr fontId="19"/>
  </si>
  <si>
    <t>小水量吐水機能</t>
    <rPh sb="0" eb="3">
      <t>ショウスイリョウ</t>
    </rPh>
    <rPh sb="3" eb="5">
      <t>トスイ</t>
    </rPh>
    <rPh sb="5" eb="7">
      <t>キノウ</t>
    </rPh>
    <phoneticPr fontId="19"/>
  </si>
  <si>
    <t>　   e 洗面水栓</t>
    <rPh sb="6" eb="8">
      <t>センメン</t>
    </rPh>
    <rPh sb="8" eb="10">
      <t>スイセン</t>
    </rPh>
    <phoneticPr fontId="3"/>
  </si>
  <si>
    <t>(キ)照明設備に係る事項</t>
    <rPh sb="3" eb="5">
      <t>ショウメイ</t>
    </rPh>
    <rPh sb="5" eb="7">
      <t>セツビ</t>
    </rPh>
    <rPh sb="8" eb="9">
      <t>カカ</t>
    </rPh>
    <rPh sb="10" eb="12">
      <t>ジコウ</t>
    </rPh>
    <phoneticPr fontId="3"/>
  </si>
  <si>
    <t>　   a 照明器具</t>
    <rPh sb="6" eb="8">
      <t>ショウメイ</t>
    </rPh>
    <rPh sb="8" eb="10">
      <t>キグ</t>
    </rPh>
    <phoneticPr fontId="3"/>
  </si>
  <si>
    <t>全てLED照明</t>
    <rPh sb="0" eb="1">
      <t>スベ</t>
    </rPh>
    <rPh sb="5" eb="7">
      <t>ショウメイ</t>
    </rPh>
    <phoneticPr fontId="19"/>
  </si>
  <si>
    <t>　   b 制御システムの構築に係る事項</t>
    <rPh sb="6" eb="8">
      <t>セイギョ</t>
    </rPh>
    <rPh sb="13" eb="15">
      <t>コウチク</t>
    </rPh>
    <rPh sb="16" eb="17">
      <t>カカ</t>
    </rPh>
    <rPh sb="18" eb="20">
      <t>ジコウ</t>
    </rPh>
    <phoneticPr fontId="3"/>
  </si>
  <si>
    <t>人感センサー（非居室）</t>
    <rPh sb="0" eb="2">
      <t>ジンカン</t>
    </rPh>
    <rPh sb="7" eb="8">
      <t>ヒ</t>
    </rPh>
    <rPh sb="8" eb="10">
      <t>キョシツ</t>
    </rPh>
    <phoneticPr fontId="19"/>
  </si>
  <si>
    <t>（３）エネルギーの面的利用</t>
    <rPh sb="9" eb="11">
      <t>メンテキ</t>
    </rPh>
    <rPh sb="11" eb="13">
      <t>リヨウ</t>
    </rPh>
    <phoneticPr fontId="3"/>
  </si>
  <si>
    <t>(ア)新規導入</t>
    <rPh sb="3" eb="5">
      <t>シンキ</t>
    </rPh>
    <rPh sb="5" eb="7">
      <t>ドウニュウ</t>
    </rPh>
    <phoneticPr fontId="3"/>
  </si>
  <si>
    <t>(イ)エネルギーの面的利用推進エリア</t>
    <phoneticPr fontId="3"/>
  </si>
  <si>
    <t>(ウ)地域冷暖房区域の名称</t>
    <rPh sb="3" eb="5">
      <t>チイキ</t>
    </rPh>
    <rPh sb="5" eb="8">
      <t>レイダンボウ</t>
    </rPh>
    <rPh sb="8" eb="10">
      <t>クイキ</t>
    </rPh>
    <rPh sb="11" eb="13">
      <t>メイショウ</t>
    </rPh>
    <phoneticPr fontId="3"/>
  </si>
  <si>
    <t>　（区域指定を受けた場合のみ）</t>
    <phoneticPr fontId="21"/>
  </si>
  <si>
    <t>(エ)既存受入</t>
    <rPh sb="3" eb="5">
      <t>キゾン</t>
    </rPh>
    <rPh sb="5" eb="6">
      <t>ウ</t>
    </rPh>
    <rPh sb="6" eb="7">
      <t>イ</t>
    </rPh>
    <phoneticPr fontId="3"/>
  </si>
  <si>
    <t>(オ)受入検討エリア</t>
    <rPh sb="3" eb="4">
      <t>ウ</t>
    </rPh>
    <rPh sb="4" eb="5">
      <t>イ</t>
    </rPh>
    <rPh sb="5" eb="7">
      <t>ケントウ</t>
    </rPh>
    <phoneticPr fontId="3"/>
  </si>
  <si>
    <t>(カ)既存の地域冷暖房区域の名称</t>
    <rPh sb="3" eb="5">
      <t>キゾン</t>
    </rPh>
    <rPh sb="6" eb="8">
      <t>チイキ</t>
    </rPh>
    <rPh sb="8" eb="11">
      <t>レイダンボウ</t>
    </rPh>
    <rPh sb="11" eb="13">
      <t>クイキ</t>
    </rPh>
    <rPh sb="14" eb="16">
      <t>メイショウ</t>
    </rPh>
    <phoneticPr fontId="3"/>
  </si>
  <si>
    <t>MJ/h</t>
    <phoneticPr fontId="3"/>
  </si>
  <si>
    <t>(キ)太陽光発電（発電容量）</t>
    <rPh sb="5" eb="6">
      <t>コウ</t>
    </rPh>
    <rPh sb="6" eb="8">
      <t>ハツデン</t>
    </rPh>
    <rPh sb="9" eb="11">
      <t>ハツデン</t>
    </rPh>
    <rPh sb="11" eb="13">
      <t>ヨウリョウ</t>
    </rPh>
    <phoneticPr fontId="3"/>
  </si>
  <si>
    <t>kW</t>
  </si>
  <si>
    <t>＝</t>
  </si>
  <si>
    <t>kW</t>
    <phoneticPr fontId="3"/>
  </si>
  <si>
    <t>(ク)太陽熱利用（熱利用容量）</t>
    <rPh sb="3" eb="6">
      <t>タイヨウネツ</t>
    </rPh>
    <rPh sb="6" eb="8">
      <t>リヨウ</t>
    </rPh>
    <rPh sb="9" eb="10">
      <t>ネツ</t>
    </rPh>
    <rPh sb="10" eb="12">
      <t>リヨウ</t>
    </rPh>
    <rPh sb="12" eb="14">
      <t>ヨウリョウ</t>
    </rPh>
    <phoneticPr fontId="3"/>
  </si>
  <si>
    <t>MJ/h</t>
  </si>
  <si>
    <t>÷</t>
  </si>
  <si>
    <t>MJ/kWh</t>
  </si>
  <si>
    <t>(ケ)地中熱利用（熱利用容量）</t>
    <rPh sb="3" eb="5">
      <t>チチュウ</t>
    </rPh>
    <rPh sb="5" eb="6">
      <t>ネツ</t>
    </rPh>
    <rPh sb="6" eb="8">
      <t>リヨウ</t>
    </rPh>
    <phoneticPr fontId="3"/>
  </si>
  <si>
    <t>(コ)その他（発電容量又は熱利用容量）</t>
    <rPh sb="5" eb="6">
      <t>タ</t>
    </rPh>
    <rPh sb="7" eb="9">
      <t>ハツデン</t>
    </rPh>
    <rPh sb="9" eb="11">
      <t>ヨウリョウ</t>
    </rPh>
    <rPh sb="11" eb="12">
      <t>マタ</t>
    </rPh>
    <phoneticPr fontId="3"/>
  </si>
  <si>
    <t>　   その他の詳細</t>
    <rPh sb="6" eb="7">
      <t>タ</t>
    </rPh>
    <rPh sb="8" eb="10">
      <t>ショウサイ</t>
    </rPh>
    <phoneticPr fontId="3"/>
  </si>
  <si>
    <t>(サ)再生可能エネルギー設備合計容量</t>
    <rPh sb="5" eb="7">
      <t>カノウ</t>
    </rPh>
    <phoneticPr fontId="3"/>
  </si>
  <si>
    <t>(ア)～(エ)の合計</t>
    <rPh sb="8" eb="10">
      <t>ゴウケイ</t>
    </rPh>
    <phoneticPr fontId="3"/>
  </si>
  <si>
    <t>最高点決定テーブル</t>
    <rPh sb="0" eb="3">
      <t>サイコウテン</t>
    </rPh>
    <rPh sb="3" eb="5">
      <t>ケッテイ</t>
    </rPh>
    <phoneticPr fontId="3"/>
  </si>
  <si>
    <t>（４）EV及びPHV用充電設備の設置</t>
    <rPh sb="5" eb="6">
      <t>オヨ</t>
    </rPh>
    <rPh sb="10" eb="11">
      <t>ヨウ</t>
    </rPh>
    <rPh sb="11" eb="13">
      <t>ジュウデン</t>
    </rPh>
    <rPh sb="13" eb="15">
      <t>セツビ</t>
    </rPh>
    <rPh sb="16" eb="18">
      <t>セッチ</t>
    </rPh>
    <phoneticPr fontId="3"/>
  </si>
  <si>
    <t>(ア)充電設備台数（プライベート用）</t>
    <rPh sb="3" eb="5">
      <t>ジュウデン</t>
    </rPh>
    <rPh sb="5" eb="7">
      <t>セツビ</t>
    </rPh>
    <rPh sb="7" eb="9">
      <t>ダイスウ</t>
    </rPh>
    <rPh sb="16" eb="17">
      <t>ヨウ</t>
    </rPh>
    <phoneticPr fontId="3"/>
  </si>
  <si>
    <t>1機種目</t>
    <rPh sb="1" eb="3">
      <t>キシュ</t>
    </rPh>
    <rPh sb="3" eb="4">
      <t>メ</t>
    </rPh>
    <phoneticPr fontId="3"/>
  </si>
  <si>
    <t>台</t>
    <rPh sb="0" eb="1">
      <t>ダイ</t>
    </rPh>
    <phoneticPr fontId="3"/>
  </si>
  <si>
    <t>種別</t>
    <rPh sb="0" eb="2">
      <t>シュベツ</t>
    </rPh>
    <phoneticPr fontId="3"/>
  </si>
  <si>
    <t>急速充電設備（定格出力90kW以上）</t>
    <rPh sb="0" eb="2">
      <t>キュウソク</t>
    </rPh>
    <rPh sb="2" eb="4">
      <t>ジュウデン</t>
    </rPh>
    <rPh sb="4" eb="6">
      <t>セツビ</t>
    </rPh>
    <rPh sb="7" eb="9">
      <t>テイカク</t>
    </rPh>
    <rPh sb="9" eb="11">
      <t>シュツリョク</t>
    </rPh>
    <rPh sb="15" eb="17">
      <t>イジョウ</t>
    </rPh>
    <phoneticPr fontId="23"/>
  </si>
  <si>
    <t>2機種目</t>
    <rPh sb="1" eb="3">
      <t>キシュ</t>
    </rPh>
    <rPh sb="3" eb="4">
      <t>メ</t>
    </rPh>
    <phoneticPr fontId="3"/>
  </si>
  <si>
    <t>急速充電設備（定格出力50kW以上90kW未満）</t>
    <rPh sb="0" eb="2">
      <t>キュウソク</t>
    </rPh>
    <rPh sb="2" eb="4">
      <t>ジュウデン</t>
    </rPh>
    <rPh sb="4" eb="6">
      <t>セツビ</t>
    </rPh>
    <rPh sb="7" eb="9">
      <t>テイカク</t>
    </rPh>
    <rPh sb="9" eb="11">
      <t>シュツリョク</t>
    </rPh>
    <rPh sb="15" eb="17">
      <t>イジョウ</t>
    </rPh>
    <rPh sb="21" eb="23">
      <t>ミマン</t>
    </rPh>
    <phoneticPr fontId="23"/>
  </si>
  <si>
    <t>3機種目</t>
    <rPh sb="1" eb="3">
      <t>キシュ</t>
    </rPh>
    <rPh sb="3" eb="4">
      <t>メ</t>
    </rPh>
    <phoneticPr fontId="3"/>
  </si>
  <si>
    <t>急速充電設備（定格出力30kW以上50kW未満）</t>
    <rPh sb="0" eb="2">
      <t>キュウソク</t>
    </rPh>
    <rPh sb="2" eb="4">
      <t>ジュウデン</t>
    </rPh>
    <rPh sb="4" eb="6">
      <t>セツビ</t>
    </rPh>
    <rPh sb="7" eb="9">
      <t>テイカク</t>
    </rPh>
    <rPh sb="9" eb="11">
      <t>シュツリョク</t>
    </rPh>
    <rPh sb="15" eb="17">
      <t>イジョウ</t>
    </rPh>
    <rPh sb="21" eb="23">
      <t>ミマン</t>
    </rPh>
    <phoneticPr fontId="23"/>
  </si>
  <si>
    <t>(イ)充電設備台数（パブリック用）</t>
    <rPh sb="3" eb="5">
      <t>ジュウデン</t>
    </rPh>
    <rPh sb="5" eb="7">
      <t>セツビ</t>
    </rPh>
    <rPh sb="7" eb="9">
      <t>ダイスウ</t>
    </rPh>
    <rPh sb="15" eb="16">
      <t>ヨウ</t>
    </rPh>
    <phoneticPr fontId="3"/>
  </si>
  <si>
    <t>急速充電設備（定格出力10kW以上30kW未満）</t>
    <rPh sb="0" eb="2">
      <t>キュウソク</t>
    </rPh>
    <rPh sb="2" eb="4">
      <t>ジュウデン</t>
    </rPh>
    <rPh sb="4" eb="6">
      <t>セツビ</t>
    </rPh>
    <rPh sb="7" eb="9">
      <t>テイカク</t>
    </rPh>
    <rPh sb="9" eb="11">
      <t>シュツリョク</t>
    </rPh>
    <rPh sb="15" eb="17">
      <t>イジョウ</t>
    </rPh>
    <rPh sb="21" eb="23">
      <t>ミマン</t>
    </rPh>
    <phoneticPr fontId="23"/>
  </si>
  <si>
    <t>普通充電設備（定格出力6kW以上10kW未満）</t>
    <rPh sb="0" eb="2">
      <t>フツウ</t>
    </rPh>
    <rPh sb="2" eb="4">
      <t>ジュウデン</t>
    </rPh>
    <rPh sb="4" eb="6">
      <t>セツビ</t>
    </rPh>
    <rPh sb="7" eb="9">
      <t>テイカク</t>
    </rPh>
    <rPh sb="9" eb="11">
      <t>シュツリョク</t>
    </rPh>
    <rPh sb="14" eb="16">
      <t>イジョウ</t>
    </rPh>
    <rPh sb="20" eb="22">
      <t>ミマン</t>
    </rPh>
    <phoneticPr fontId="23"/>
  </si>
  <si>
    <t>普通充電設備（定格出力3kW以上6kW未満）</t>
    <rPh sb="0" eb="2">
      <t>フツウ</t>
    </rPh>
    <rPh sb="2" eb="4">
      <t>ジュウデン</t>
    </rPh>
    <rPh sb="4" eb="6">
      <t>セツビ</t>
    </rPh>
    <rPh sb="7" eb="9">
      <t>テイカク</t>
    </rPh>
    <rPh sb="9" eb="11">
      <t>シュツリョク</t>
    </rPh>
    <rPh sb="14" eb="16">
      <t>イジョウ</t>
    </rPh>
    <rPh sb="19" eb="21">
      <t>ミマン</t>
    </rPh>
    <phoneticPr fontId="23"/>
  </si>
  <si>
    <t>備考　（３）エネルギーの面的利用及び（４）EV及びPHV用充電設備の設置については、完了報告時のみ記載すること。</t>
    <rPh sb="0" eb="2">
      <t>ビコウ</t>
    </rPh>
    <phoneticPr fontId="3"/>
  </si>
  <si>
    <t>Ｖ２Ｈ充電設備</t>
    <rPh sb="3" eb="5">
      <t>ジュウデン</t>
    </rPh>
    <rPh sb="5" eb="7">
      <t>セツビ</t>
    </rPh>
    <phoneticPr fontId="23"/>
  </si>
  <si>
    <t>充電用コンセント</t>
    <rPh sb="0" eb="2">
      <t>ジュウデン</t>
    </rPh>
    <rPh sb="2" eb="3">
      <t>ヨウ</t>
    </rPh>
    <phoneticPr fontId="23"/>
  </si>
  <si>
    <t>充電用コンセントスタンド</t>
    <rPh sb="0" eb="2">
      <t>ジュウデン</t>
    </rPh>
    <rPh sb="2" eb="3">
      <t>ヨウ</t>
    </rPh>
    <phoneticPr fontId="23"/>
  </si>
  <si>
    <t>最も大きい用途</t>
    <rPh sb="0" eb="1">
      <t>モット</t>
    </rPh>
    <rPh sb="2" eb="3">
      <t>オオ</t>
    </rPh>
    <rPh sb="5" eb="7">
      <t>ヨウト</t>
    </rPh>
    <phoneticPr fontId="3"/>
  </si>
  <si>
    <t>←モデル建物法の場合は、平均値を入力してください。</t>
    <rPh sb="4" eb="6">
      <t>タテモノ</t>
    </rPh>
    <rPh sb="6" eb="7">
      <t>ホウ</t>
    </rPh>
    <rPh sb="8" eb="10">
      <t>バアイ</t>
    </rPh>
    <rPh sb="12" eb="15">
      <t>ヘイキンチ</t>
    </rPh>
    <rPh sb="16" eb="18">
      <t>ニュウリョク</t>
    </rPh>
    <phoneticPr fontId="3"/>
  </si>
  <si>
    <t>１　エネルギー使用の合理化</t>
    <rPh sb="7" eb="9">
      <t>シヨウ</t>
    </rPh>
    <rPh sb="10" eb="13">
      <t>ゴウリカ</t>
    </rPh>
    <phoneticPr fontId="3"/>
  </si>
  <si>
    <t>ホテル等</t>
    <rPh sb="3" eb="4">
      <t>トウ</t>
    </rPh>
    <phoneticPr fontId="3"/>
  </si>
  <si>
    <t>←標準入力法の場合は、代表値を入力してください。</t>
    <rPh sb="1" eb="3">
      <t>ヒョウジュン</t>
    </rPh>
    <rPh sb="3" eb="5">
      <t>ニュウリョク</t>
    </rPh>
    <rPh sb="5" eb="6">
      <t>ホウ</t>
    </rPh>
    <rPh sb="7" eb="9">
      <t>バアイ</t>
    </rPh>
    <rPh sb="11" eb="13">
      <t>ダイヒョウ</t>
    </rPh>
    <rPh sb="13" eb="14">
      <t>チ</t>
    </rPh>
    <rPh sb="15" eb="17">
      <t>ニュウリョク</t>
    </rPh>
    <phoneticPr fontId="3"/>
  </si>
  <si>
    <t>病院等</t>
    <rPh sb="0" eb="2">
      <t>ビョウイン</t>
    </rPh>
    <rPh sb="2" eb="3">
      <t>トウ</t>
    </rPh>
    <phoneticPr fontId="3"/>
  </si>
  <si>
    <t>百貨店等</t>
    <rPh sb="0" eb="3">
      <t>ヒャッカテン</t>
    </rPh>
    <rPh sb="3" eb="4">
      <t>トウ</t>
    </rPh>
    <phoneticPr fontId="3"/>
  </si>
  <si>
    <t>(ア)PAL*低減率の計算方法</t>
    <rPh sb="7" eb="9">
      <t>テイゲン</t>
    </rPh>
    <rPh sb="9" eb="10">
      <t>リツ</t>
    </rPh>
    <rPh sb="11" eb="13">
      <t>ケイサン</t>
    </rPh>
    <rPh sb="13" eb="15">
      <t>ホウホウ</t>
    </rPh>
    <phoneticPr fontId="3"/>
  </si>
  <si>
    <t>事務所等</t>
    <rPh sb="0" eb="2">
      <t>ジム</t>
    </rPh>
    <rPh sb="2" eb="3">
      <t>ショ</t>
    </rPh>
    <rPh sb="3" eb="4">
      <t>トウ</t>
    </rPh>
    <phoneticPr fontId="3"/>
  </si>
  <si>
    <t>PAL</t>
    <phoneticPr fontId="3"/>
  </si>
  <si>
    <t>(イ) a PAL*低減率</t>
    <rPh sb="10" eb="12">
      <t>テイゲン</t>
    </rPh>
    <rPh sb="12" eb="13">
      <t>リツ</t>
    </rPh>
    <phoneticPr fontId="3"/>
  </si>
  <si>
    <t>BPI（BPIm）</t>
    <phoneticPr fontId="3"/>
  </si>
  <si>
    <t>モデル建物法</t>
    <rPh sb="3" eb="5">
      <t>タテモノ</t>
    </rPh>
    <rPh sb="5" eb="6">
      <t>ホウ</t>
    </rPh>
    <phoneticPr fontId="3"/>
  </si>
  <si>
    <t>学校等</t>
    <rPh sb="0" eb="2">
      <t>ガッコウ</t>
    </rPh>
    <rPh sb="2" eb="3">
      <t>トウ</t>
    </rPh>
    <phoneticPr fontId="3"/>
  </si>
  <si>
    <t>　    b  PAL*の値</t>
    <rPh sb="13" eb="14">
      <t>アタイ</t>
    </rPh>
    <phoneticPr fontId="3"/>
  </si>
  <si>
    <t>MJ/m2・年</t>
    <rPh sb="6" eb="7">
      <t>ネン</t>
    </rPh>
    <phoneticPr fontId="3"/>
  </si>
  <si>
    <t>飲食店等</t>
    <rPh sb="0" eb="2">
      <t>インショク</t>
    </rPh>
    <rPh sb="2" eb="3">
      <t>テン</t>
    </rPh>
    <rPh sb="3" eb="4">
      <t>トウ</t>
    </rPh>
    <phoneticPr fontId="3"/>
  </si>
  <si>
    <t>　    c  PAL*の基準値</t>
    <rPh sb="13" eb="16">
      <t>キジュンチ</t>
    </rPh>
    <phoneticPr fontId="3"/>
  </si>
  <si>
    <t>集会所等</t>
    <rPh sb="0" eb="3">
      <t>シュウカイジョ</t>
    </rPh>
    <rPh sb="3" eb="4">
      <t>トウ</t>
    </rPh>
    <phoneticPr fontId="3"/>
  </si>
  <si>
    <t>(ウ)省エネルギー性能目標値（PAL*低減率）</t>
    <rPh sb="3" eb="4">
      <t>ショウ</t>
    </rPh>
    <rPh sb="9" eb="11">
      <t>セイノウ</t>
    </rPh>
    <rPh sb="11" eb="14">
      <t>モクヒョウチ</t>
    </rPh>
    <rPh sb="19" eb="21">
      <t>テイゲン</t>
    </rPh>
    <rPh sb="21" eb="22">
      <t>リツ</t>
    </rPh>
    <phoneticPr fontId="3"/>
  </si>
  <si>
    <t>条例第17条の4に規定するｴﾈﾙｷﾞｰ使用の合理化に関する性能目標値</t>
    <phoneticPr fontId="3"/>
  </si>
  <si>
    <t>工場等</t>
    <rPh sb="0" eb="2">
      <t>コウジョウ</t>
    </rPh>
    <rPh sb="2" eb="3">
      <t>トウ</t>
    </rPh>
    <phoneticPr fontId="3"/>
  </si>
  <si>
    <t>段階</t>
    <rPh sb="0" eb="2">
      <t>ダンカイ</t>
    </rPh>
    <phoneticPr fontId="3"/>
  </si>
  <si>
    <t>(ウ)外壁の熱貫流率</t>
    <rPh sb="3" eb="5">
      <t>ガイヘキ</t>
    </rPh>
    <rPh sb="6" eb="7">
      <t>ネツ</t>
    </rPh>
    <rPh sb="7" eb="9">
      <t>カンリュウ</t>
    </rPh>
    <rPh sb="9" eb="10">
      <t>リツ</t>
    </rPh>
    <phoneticPr fontId="3"/>
  </si>
  <si>
    <t>その他</t>
    <rPh sb="2" eb="3">
      <t>ホカ</t>
    </rPh>
    <phoneticPr fontId="3"/>
  </si>
  <si>
    <t>(エ)屋根の熱貫流率</t>
    <rPh sb="3" eb="5">
      <t>ヤネ</t>
    </rPh>
    <rPh sb="6" eb="7">
      <t>ネツ</t>
    </rPh>
    <rPh sb="7" eb="9">
      <t>カンリュウ</t>
    </rPh>
    <rPh sb="9" eb="10">
      <t>リツ</t>
    </rPh>
    <phoneticPr fontId="3"/>
  </si>
  <si>
    <t>(オ)開口部の熱貫流率</t>
    <rPh sb="3" eb="6">
      <t>カイコウブ</t>
    </rPh>
    <rPh sb="7" eb="8">
      <t>ネツ</t>
    </rPh>
    <rPh sb="8" eb="10">
      <t>カンリュウ</t>
    </rPh>
    <rPh sb="10" eb="11">
      <t>リツ</t>
    </rPh>
    <phoneticPr fontId="3"/>
  </si>
  <si>
    <t>(カ)窓の日射熱取得率（η）</t>
    <rPh sb="3" eb="4">
      <t>マド</t>
    </rPh>
    <rPh sb="5" eb="7">
      <t>ニッシャ</t>
    </rPh>
    <rPh sb="7" eb="8">
      <t>ネツ</t>
    </rPh>
    <rPh sb="8" eb="11">
      <t>シュトクリツ</t>
    </rPh>
    <phoneticPr fontId="3"/>
  </si>
  <si>
    <t>－</t>
    <phoneticPr fontId="3"/>
  </si>
  <si>
    <t>（小・中・高校以外の用途）</t>
    <rPh sb="1" eb="2">
      <t>ショウ</t>
    </rPh>
    <rPh sb="3" eb="4">
      <t>チュウ</t>
    </rPh>
    <rPh sb="5" eb="7">
      <t>コウコウ</t>
    </rPh>
    <rPh sb="7" eb="9">
      <t>イガイ</t>
    </rPh>
    <rPh sb="10" eb="12">
      <t>ヨウト</t>
    </rPh>
    <phoneticPr fontId="3"/>
  </si>
  <si>
    <t>(ア)採光利用システムに係る事項</t>
    <rPh sb="3" eb="5">
      <t>サイコウ</t>
    </rPh>
    <rPh sb="5" eb="7">
      <t>リヨウ</t>
    </rPh>
    <rPh sb="12" eb="13">
      <t>カカワ</t>
    </rPh>
    <rPh sb="14" eb="16">
      <t>ジコウ</t>
    </rPh>
    <phoneticPr fontId="3"/>
  </si>
  <si>
    <t>太陽光を利用した採光利用システムが計画されている。</t>
    <rPh sb="0" eb="3">
      <t>タイヨウコウ</t>
    </rPh>
    <rPh sb="4" eb="6">
      <t>リヨウ</t>
    </rPh>
    <rPh sb="8" eb="10">
      <t>サイコウ</t>
    </rPh>
    <rPh sb="10" eb="12">
      <t>リヨウ</t>
    </rPh>
    <rPh sb="17" eb="19">
      <t>ケイカク</t>
    </rPh>
    <phoneticPr fontId="3"/>
  </si>
  <si>
    <t>(イ)通風利用システムに係る事項</t>
    <rPh sb="3" eb="5">
      <t>ツウフウ</t>
    </rPh>
    <rPh sb="5" eb="7">
      <t>リヨウ</t>
    </rPh>
    <rPh sb="12" eb="13">
      <t>カカワ</t>
    </rPh>
    <rPh sb="14" eb="16">
      <t>ジコウ</t>
    </rPh>
    <phoneticPr fontId="3"/>
  </si>
  <si>
    <t>冷房負荷低減に有効な通風利用システムが計画されている。</t>
    <rPh sb="0" eb="2">
      <t>レイボウ</t>
    </rPh>
    <rPh sb="2" eb="4">
      <t>フカ</t>
    </rPh>
    <rPh sb="4" eb="6">
      <t>テイゲン</t>
    </rPh>
    <rPh sb="7" eb="9">
      <t>ユウコウ</t>
    </rPh>
    <rPh sb="10" eb="12">
      <t>ツウフウ</t>
    </rPh>
    <rPh sb="12" eb="14">
      <t>リヨウ</t>
    </rPh>
    <rPh sb="19" eb="21">
      <t>ケイカク</t>
    </rPh>
    <phoneticPr fontId="3"/>
  </si>
  <si>
    <t>(ウ)地中熱利用システムに係る事項</t>
    <rPh sb="3" eb="5">
      <t>チチュウ</t>
    </rPh>
    <rPh sb="5" eb="6">
      <t>ネツ</t>
    </rPh>
    <rPh sb="6" eb="8">
      <t>リヨウ</t>
    </rPh>
    <phoneticPr fontId="3"/>
  </si>
  <si>
    <t>冷暖房負荷低減に有効な地中熱利用システムが計画されている。</t>
    <rPh sb="0" eb="3">
      <t>レイダンボウ</t>
    </rPh>
    <rPh sb="3" eb="5">
      <t>フカ</t>
    </rPh>
    <rPh sb="5" eb="7">
      <t>テイゲン</t>
    </rPh>
    <rPh sb="8" eb="10">
      <t>ユウコウ</t>
    </rPh>
    <rPh sb="11" eb="12">
      <t>チ</t>
    </rPh>
    <rPh sb="12" eb="13">
      <t>チュウ</t>
    </rPh>
    <rPh sb="13" eb="14">
      <t>ネツ</t>
    </rPh>
    <rPh sb="14" eb="16">
      <t>リヨウ</t>
    </rPh>
    <rPh sb="21" eb="23">
      <t>ケイカク</t>
    </rPh>
    <phoneticPr fontId="3"/>
  </si>
  <si>
    <t>(エ)その他のシステムに係る事項</t>
    <rPh sb="5" eb="6">
      <t>タ</t>
    </rPh>
    <phoneticPr fontId="3"/>
  </si>
  <si>
    <t>(オ)再生可能エネルギーの直接利用量</t>
    <rPh sb="3" eb="5">
      <t>サイセイ</t>
    </rPh>
    <rPh sb="5" eb="7">
      <t>カノウ</t>
    </rPh>
    <rPh sb="13" eb="15">
      <t>チョクセツ</t>
    </rPh>
    <rPh sb="15" eb="17">
      <t>リヨウ</t>
    </rPh>
    <rPh sb="17" eb="18">
      <t>リョウ</t>
    </rPh>
    <phoneticPr fontId="3"/>
  </si>
  <si>
    <t>(ア)～(エ)の合計値</t>
    <rPh sb="8" eb="11">
      <t>ゴウケイチ</t>
    </rPh>
    <phoneticPr fontId="3"/>
  </si>
  <si>
    <t>合計</t>
    <rPh sb="0" eb="1">
      <t>ゴウケイ</t>
    </rPh>
    <phoneticPr fontId="3"/>
  </si>
  <si>
    <t>（段階決定用計算式）</t>
    <rPh sb="1" eb="3">
      <t>ダンカイ</t>
    </rPh>
    <rPh sb="3" eb="5">
      <t>ケッテイ</t>
    </rPh>
    <rPh sb="5" eb="6">
      <t>ヨウ</t>
    </rPh>
    <rPh sb="6" eb="8">
      <t>ケイサン</t>
    </rPh>
    <rPh sb="8" eb="9">
      <t>シキ</t>
    </rPh>
    <phoneticPr fontId="3"/>
  </si>
  <si>
    <t>（小・中・高校用途）</t>
    <rPh sb="1" eb="2">
      <t>ショウ</t>
    </rPh>
    <rPh sb="3" eb="4">
      <t>チュウ</t>
    </rPh>
    <rPh sb="5" eb="6">
      <t>コウ</t>
    </rPh>
    <rPh sb="6" eb="7">
      <t>コウ</t>
    </rPh>
    <rPh sb="7" eb="9">
      <t>ヨウト</t>
    </rPh>
    <phoneticPr fontId="3"/>
  </si>
  <si>
    <t>(カ)全教室数</t>
    <rPh sb="3" eb="4">
      <t>ゼン</t>
    </rPh>
    <rPh sb="4" eb="6">
      <t>キョウシツ</t>
    </rPh>
    <rPh sb="6" eb="7">
      <t>スウ</t>
    </rPh>
    <phoneticPr fontId="3"/>
  </si>
  <si>
    <t>室</t>
    <rPh sb="0" eb="1">
      <t>シツ</t>
    </rPh>
    <phoneticPr fontId="3"/>
  </si>
  <si>
    <t>(キ)窓が2方向に面している教室数</t>
    <rPh sb="3" eb="4">
      <t>マド</t>
    </rPh>
    <rPh sb="6" eb="8">
      <t>ホウコウ</t>
    </rPh>
    <rPh sb="9" eb="10">
      <t>メン</t>
    </rPh>
    <rPh sb="14" eb="16">
      <t>キョウシツ</t>
    </rPh>
    <rPh sb="16" eb="17">
      <t>スウ</t>
    </rPh>
    <phoneticPr fontId="3"/>
  </si>
  <si>
    <t>採光を満たす教室の割合</t>
    <rPh sb="0" eb="2">
      <t>サイコウ</t>
    </rPh>
    <rPh sb="3" eb="4">
      <t>ミ</t>
    </rPh>
    <rPh sb="6" eb="8">
      <t>キョウシツ</t>
    </rPh>
    <rPh sb="9" eb="11">
      <t>ワリアイ</t>
    </rPh>
    <phoneticPr fontId="3"/>
  </si>
  <si>
    <t>(ク)換気口又は窓が2方向に面している教室数</t>
    <rPh sb="3" eb="6">
      <t>カンキコウ</t>
    </rPh>
    <rPh sb="6" eb="7">
      <t>マタ</t>
    </rPh>
    <rPh sb="8" eb="9">
      <t>マド</t>
    </rPh>
    <phoneticPr fontId="3"/>
  </si>
  <si>
    <t>通風を満たす教室の割合</t>
    <rPh sb="0" eb="2">
      <t>ツウフウ</t>
    </rPh>
    <rPh sb="3" eb="4">
      <t>ミ</t>
    </rPh>
    <rPh sb="6" eb="8">
      <t>キョウシツ</t>
    </rPh>
    <rPh sb="9" eb="11">
      <t>ワリアイ</t>
    </rPh>
    <phoneticPr fontId="3"/>
  </si>
  <si>
    <t>合計</t>
    <rPh sb="0" eb="2">
      <t>ゴウケイ</t>
    </rPh>
    <phoneticPr fontId="3"/>
  </si>
  <si>
    <t>←ブランク、無：0、有：1</t>
    <rPh sb="6" eb="7">
      <t>ム</t>
    </rPh>
    <rPh sb="10" eb="11">
      <t>ア</t>
    </rPh>
    <phoneticPr fontId="3"/>
  </si>
  <si>
    <t>(3)省エネルギーシステム</t>
    <rPh sb="3" eb="4">
      <t>ショウ</t>
    </rPh>
    <phoneticPr fontId="3"/>
  </si>
  <si>
    <t>（２）設備システムの高効率化</t>
    <rPh sb="3" eb="5">
      <t>セツビ</t>
    </rPh>
    <rPh sb="10" eb="13">
      <t>コウコウリツ</t>
    </rPh>
    <rPh sb="13" eb="14">
      <t>カ</t>
    </rPh>
    <phoneticPr fontId="3"/>
  </si>
  <si>
    <t>事務所系用途</t>
    <rPh sb="0" eb="2">
      <t>ジム</t>
    </rPh>
    <rPh sb="2" eb="3">
      <t>ショ</t>
    </rPh>
    <rPh sb="3" eb="4">
      <t>ケイ</t>
    </rPh>
    <rPh sb="4" eb="6">
      <t>ヨウト</t>
    </rPh>
    <phoneticPr fontId="3"/>
  </si>
  <si>
    <t>(ア)ERRの計算方法</t>
    <rPh sb="7" eb="9">
      <t>ケイサン</t>
    </rPh>
    <rPh sb="9" eb="11">
      <t>ホウホウ</t>
    </rPh>
    <phoneticPr fontId="3"/>
  </si>
  <si>
    <t>ERR</t>
    <phoneticPr fontId="3"/>
  </si>
  <si>
    <t>事務所</t>
    <rPh sb="0" eb="2">
      <t>ジム</t>
    </rPh>
    <rPh sb="2" eb="3">
      <t>ショ</t>
    </rPh>
    <phoneticPr fontId="3"/>
  </si>
  <si>
    <t>(イ) a  ERR</t>
    <phoneticPr fontId="3"/>
  </si>
  <si>
    <t>BEI（BEIm）</t>
    <phoneticPr fontId="3"/>
  </si>
  <si>
    <t>学校</t>
    <rPh sb="0" eb="2">
      <t>ガッコウ</t>
    </rPh>
    <phoneticPr fontId="3"/>
  </si>
  <si>
    <t>　    b  設計一次エネルギー消費量</t>
    <rPh sb="8" eb="10">
      <t>セッケイ</t>
    </rPh>
    <rPh sb="10" eb="12">
      <t>イチジ</t>
    </rPh>
    <rPh sb="17" eb="20">
      <t>ショウヒリョウ</t>
    </rPh>
    <phoneticPr fontId="3"/>
  </si>
  <si>
    <t>工場</t>
    <rPh sb="0" eb="2">
      <t>コウジョウ</t>
    </rPh>
    <phoneticPr fontId="3"/>
  </si>
  <si>
    <t>　    c  基準一次エネルギー消費量</t>
    <rPh sb="8" eb="10">
      <t>キジュン</t>
    </rPh>
    <rPh sb="10" eb="12">
      <t>イチジ</t>
    </rPh>
    <rPh sb="17" eb="20">
      <t>ショウヒリョウ</t>
    </rPh>
    <phoneticPr fontId="3"/>
  </si>
  <si>
    <t>小計</t>
    <rPh sb="0" eb="2">
      <t>ショウケイ</t>
    </rPh>
    <phoneticPr fontId="3"/>
  </si>
  <si>
    <t>(ウ)外気処理の仕様</t>
    <rPh sb="3" eb="5">
      <t>ガイキ</t>
    </rPh>
    <rPh sb="5" eb="7">
      <t>ショリ</t>
    </rPh>
    <rPh sb="8" eb="10">
      <t>シヨウ</t>
    </rPh>
    <phoneticPr fontId="3"/>
  </si>
  <si>
    <t>全熱交換器</t>
    <rPh sb="0" eb="1">
      <t>ゼン</t>
    </rPh>
    <rPh sb="1" eb="2">
      <t>ネツ</t>
    </rPh>
    <rPh sb="2" eb="5">
      <t>コウカンキ</t>
    </rPh>
    <phoneticPr fontId="19"/>
  </si>
  <si>
    <t>外気取り入れ停止</t>
    <rPh sb="0" eb="2">
      <t>ガイキ</t>
    </rPh>
    <rPh sb="2" eb="3">
      <t>ト</t>
    </rPh>
    <rPh sb="4" eb="5">
      <t>イ</t>
    </rPh>
    <rPh sb="6" eb="8">
      <t>テイシ</t>
    </rPh>
    <phoneticPr fontId="19"/>
  </si>
  <si>
    <t>(エ)搬送制御の仕様</t>
    <rPh sb="3" eb="5">
      <t>ハンソウ</t>
    </rPh>
    <rPh sb="5" eb="7">
      <t>セイギョ</t>
    </rPh>
    <rPh sb="8" eb="10">
      <t>シヨウ</t>
    </rPh>
    <phoneticPr fontId="3"/>
  </si>
  <si>
    <t>二次ポンプ</t>
    <rPh sb="0" eb="2">
      <t>ニジ</t>
    </rPh>
    <phoneticPr fontId="3"/>
  </si>
  <si>
    <t>空調機</t>
    <rPh sb="0" eb="2">
      <t>クウチョウ</t>
    </rPh>
    <rPh sb="2" eb="3">
      <t>キ</t>
    </rPh>
    <phoneticPr fontId="3"/>
  </si>
  <si>
    <t>(オ)機械換気設備の仕様</t>
    <rPh sb="3" eb="5">
      <t>キカイ</t>
    </rPh>
    <rPh sb="5" eb="7">
      <t>カンキ</t>
    </rPh>
    <rPh sb="7" eb="9">
      <t>セツビ</t>
    </rPh>
    <rPh sb="10" eb="12">
      <t>シヨウ</t>
    </rPh>
    <phoneticPr fontId="3"/>
  </si>
  <si>
    <t>高効率電動機</t>
    <rPh sb="0" eb="3">
      <t>コウコウリツ</t>
    </rPh>
    <rPh sb="3" eb="6">
      <t>デンドウキ</t>
    </rPh>
    <phoneticPr fontId="19"/>
  </si>
  <si>
    <t>送風量制御</t>
    <rPh sb="0" eb="2">
      <t>ソウフウ</t>
    </rPh>
    <rPh sb="2" eb="3">
      <t>リョウ</t>
    </rPh>
    <rPh sb="3" eb="5">
      <t>セイギョ</t>
    </rPh>
    <phoneticPr fontId="19"/>
  </si>
  <si>
    <t>(カ)照明設備の仕様</t>
    <rPh sb="3" eb="5">
      <t>ショウメイ</t>
    </rPh>
    <rPh sb="5" eb="7">
      <t>セツビ</t>
    </rPh>
    <rPh sb="8" eb="10">
      <t>シヨウ</t>
    </rPh>
    <phoneticPr fontId="3"/>
  </si>
  <si>
    <t>在室検知制御</t>
    <rPh sb="0" eb="2">
      <t>ザイシツ</t>
    </rPh>
    <rPh sb="2" eb="4">
      <t>ケンチ</t>
    </rPh>
    <rPh sb="4" eb="6">
      <t>セイギョ</t>
    </rPh>
    <phoneticPr fontId="19"/>
  </si>
  <si>
    <t>明るさ検知制御</t>
    <rPh sb="0" eb="1">
      <t>アカ</t>
    </rPh>
    <rPh sb="3" eb="5">
      <t>ケンチ</t>
    </rPh>
    <rPh sb="5" eb="7">
      <t>セイギョ</t>
    </rPh>
    <phoneticPr fontId="19"/>
  </si>
  <si>
    <t>タイムスケジュール制御</t>
    <rPh sb="9" eb="11">
      <t>セイギョ</t>
    </rPh>
    <phoneticPr fontId="19"/>
  </si>
  <si>
    <t>初期照度補正制御</t>
    <rPh sb="0" eb="2">
      <t>ショキ</t>
    </rPh>
    <rPh sb="2" eb="4">
      <t>ショウド</t>
    </rPh>
    <rPh sb="4" eb="6">
      <t>ホセイ</t>
    </rPh>
    <rPh sb="6" eb="8">
      <t>セイギョ</t>
    </rPh>
    <phoneticPr fontId="19"/>
  </si>
  <si>
    <t>(キ)給湯設備の仕様</t>
    <rPh sb="3" eb="5">
      <t>キュウトウ</t>
    </rPh>
    <rPh sb="5" eb="7">
      <t>セツビ</t>
    </rPh>
    <rPh sb="8" eb="10">
      <t>シヨウ</t>
    </rPh>
    <phoneticPr fontId="3"/>
  </si>
  <si>
    <t>節湯器具</t>
    <rPh sb="0" eb="1">
      <t>セツ</t>
    </rPh>
    <rPh sb="1" eb="2">
      <t>ユ</t>
    </rPh>
    <rPh sb="2" eb="4">
      <t>キグ</t>
    </rPh>
    <phoneticPr fontId="3"/>
  </si>
  <si>
    <t>(ク)昇降機の仕様</t>
    <rPh sb="3" eb="6">
      <t>ショウコウキ</t>
    </rPh>
    <rPh sb="7" eb="9">
      <t>シヨウ</t>
    </rPh>
    <phoneticPr fontId="3"/>
  </si>
  <si>
    <t>VVVF</t>
    <phoneticPr fontId="3"/>
  </si>
  <si>
    <t>交流帰還制御</t>
    <rPh sb="0" eb="2">
      <t>コウリュウ</t>
    </rPh>
    <rPh sb="2" eb="4">
      <t>キカン</t>
    </rPh>
    <rPh sb="4" eb="6">
      <t>セイギョ</t>
    </rPh>
    <phoneticPr fontId="3"/>
  </si>
  <si>
    <t>(ケ)省エネ効果が高いと見込まれる</t>
    <rPh sb="3" eb="4">
      <t>ショウ</t>
    </rPh>
    <rPh sb="6" eb="8">
      <t>コウカ</t>
    </rPh>
    <rPh sb="9" eb="10">
      <t>タカ</t>
    </rPh>
    <rPh sb="12" eb="14">
      <t>ミコ</t>
    </rPh>
    <phoneticPr fontId="3"/>
  </si>
  <si>
    <t>空調ポンプ制御の高度化</t>
    <rPh sb="0" eb="2">
      <t>クウチョウ</t>
    </rPh>
    <rPh sb="5" eb="7">
      <t>セイギョ</t>
    </rPh>
    <rPh sb="8" eb="11">
      <t>コウドカ</t>
    </rPh>
    <phoneticPr fontId="19"/>
  </si>
  <si>
    <t>　未評価技術</t>
    <rPh sb="1" eb="4">
      <t>ミヒョウカ</t>
    </rPh>
    <rPh sb="4" eb="6">
      <t>ギジュツ</t>
    </rPh>
    <phoneticPr fontId="3"/>
  </si>
  <si>
    <t>フリークーリング</t>
    <phoneticPr fontId="19"/>
  </si>
  <si>
    <t>冷却塔ファン・インバータ制御</t>
    <rPh sb="0" eb="3">
      <t>レイキャクトウ</t>
    </rPh>
    <rPh sb="12" eb="14">
      <t>セイギョ</t>
    </rPh>
    <phoneticPr fontId="19"/>
  </si>
  <si>
    <t>CO2濃度による外気量制御</t>
    <rPh sb="3" eb="5">
      <t>ノウド</t>
    </rPh>
    <rPh sb="8" eb="10">
      <t>ガイキ</t>
    </rPh>
    <rPh sb="10" eb="11">
      <t>リョウ</t>
    </rPh>
    <rPh sb="11" eb="13">
      <t>セイギョ</t>
    </rPh>
    <phoneticPr fontId="3"/>
  </si>
  <si>
    <t>自然換気システム</t>
    <rPh sb="0" eb="2">
      <t>シゼン</t>
    </rPh>
    <rPh sb="2" eb="4">
      <t>カンキ</t>
    </rPh>
    <phoneticPr fontId="3"/>
  </si>
  <si>
    <t>デシカント空調システム</t>
    <rPh sb="5" eb="7">
      <t>クウチョウ</t>
    </rPh>
    <phoneticPr fontId="19"/>
  </si>
  <si>
    <t>クール・ヒートトレンチシステム</t>
    <phoneticPr fontId="19"/>
  </si>
  <si>
    <t>空調ファン制御の高度化</t>
    <rPh sb="0" eb="2">
      <t>クウチョウ</t>
    </rPh>
    <rPh sb="5" eb="7">
      <t>セイギョ</t>
    </rPh>
    <rPh sb="8" eb="11">
      <t>コウドカ</t>
    </rPh>
    <phoneticPr fontId="19"/>
  </si>
  <si>
    <t>照明のゾーニング制御</t>
    <rPh sb="0" eb="2">
      <t>ショウメイ</t>
    </rPh>
    <rPh sb="8" eb="10">
      <t>セイギョ</t>
    </rPh>
    <phoneticPr fontId="19"/>
  </si>
  <si>
    <t>(イ)エネルギーの面的利用推進エリア</t>
    <rPh sb="9" eb="11">
      <t>メンテキ</t>
    </rPh>
    <rPh sb="11" eb="13">
      <t>リヨウ</t>
    </rPh>
    <rPh sb="13" eb="15">
      <t>スイシン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</si>
</sst>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0.0_ "/>
    <numFmt numFmtId="178" formatCode="0_ "/>
  </numFmts>
  <fonts count="2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9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9"/>
      <name val="游ゴシック"/>
      <family val="2"/>
      <scheme val="minor"/>
    </font>
    <font>
      <sz val="9"/>
      <color rgb="FFFF0000"/>
      <name val="游ゴシック"/>
      <family val="2"/>
      <scheme val="minor"/>
    </font>
    <font>
      <b/>
      <sz val="10"/>
      <name val="游ゴシック Light"/>
      <family val="3"/>
      <charset val="128"/>
      <scheme val="major"/>
    </font>
    <font>
      <sz val="9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9"/>
      <color rgb="FFFFC000"/>
      <name val="游ゴシック"/>
      <family val="2"/>
      <scheme val="minor"/>
    </font>
    <font>
      <b/>
      <sz val="9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i/>
      <sz val="9"/>
      <name val="游ゴシック"/>
      <family val="3"/>
      <charset val="128"/>
      <scheme val="minor"/>
    </font>
    <font>
      <sz val="14"/>
      <color theme="1"/>
      <name val="Segoe UI Symbol"/>
      <family val="2"/>
    </font>
    <font>
      <sz val="9"/>
      <color theme="1"/>
      <name val="游ゴシック"/>
      <family val="3"/>
      <charset val="128"/>
      <scheme val="minor"/>
    </font>
    <font>
      <sz val="11"/>
      <name val="游ゴシック"/>
      <family val="2"/>
      <scheme val="minor"/>
    </font>
    <font>
      <b/>
      <sz val="9"/>
      <color rgb="FFFFC000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b/>
      <sz val="9"/>
      <color theme="1"/>
      <name val="游ゴシック"/>
      <family val="2"/>
      <scheme val="minor"/>
    </font>
    <font>
      <sz val="10"/>
      <color theme="1"/>
      <name val="游ゴシック Light"/>
      <family val="3"/>
      <charset val="128"/>
      <scheme val="major"/>
    </font>
    <font>
      <sz val="9"/>
      <color rgb="FFFF000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6"/>
      <name val="ＭＳ Ｐゴシック"/>
      <family val="2"/>
      <charset val="128"/>
    </font>
    <font>
      <b/>
      <sz val="9"/>
      <color rgb="FFFF0000"/>
      <name val="游ゴシック"/>
      <family val="3"/>
      <charset val="128"/>
      <scheme val="minor"/>
    </font>
    <font>
      <b/>
      <sz val="10"/>
      <color theme="1"/>
      <name val="游ゴシック Light"/>
      <family val="3"/>
      <charset val="128"/>
      <scheme val="major"/>
    </font>
  </fonts>
  <fills count="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 tint="-0.14999847407452621"/>
        <bgColor indexed="64"/>
      </patternFill>
    </fill>
  </fills>
  <borders count="91">
    <border>
      <left/>
      <right/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rgb="FFFF0000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51">
    <xf numFmtId="0" fontId="0" fillId="0" borderId="0" xfId="0"/>
    <xf numFmtId="0" fontId="2" fillId="0" borderId="0" xfId="0" applyFont="1" applyFill="1" applyProtection="1">
      <protection locked="0"/>
    </xf>
    <xf numFmtId="0" fontId="4" fillId="0" borderId="0" xfId="0" applyFont="1" applyFill="1" applyProtection="1">
      <protection locked="0"/>
    </xf>
    <xf numFmtId="0" fontId="2" fillId="0" borderId="0" xfId="0" applyFont="1" applyFill="1"/>
    <xf numFmtId="0" fontId="5" fillId="0" borderId="1" xfId="0" applyFont="1" applyFill="1" applyBorder="1"/>
    <xf numFmtId="0" fontId="5" fillId="2" borderId="0" xfId="0" applyFont="1" applyFill="1"/>
    <xf numFmtId="0" fontId="2" fillId="2" borderId="0" xfId="0" applyFont="1" applyFill="1"/>
    <xf numFmtId="0" fontId="2" fillId="2" borderId="0" xfId="0" applyFont="1" applyFill="1" applyBorder="1"/>
    <xf numFmtId="0" fontId="2" fillId="0" borderId="2" xfId="0" applyFont="1" applyFill="1" applyBorder="1"/>
    <xf numFmtId="0" fontId="5" fillId="0" borderId="3" xfId="0" applyFont="1" applyFill="1" applyBorder="1" applyAlignment="1">
      <alignment horizontal="right"/>
    </xf>
    <xf numFmtId="0" fontId="6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 applyProtection="1">
      <protection locked="0"/>
    </xf>
    <xf numFmtId="0" fontId="8" fillId="0" borderId="0" xfId="0" applyFont="1" applyAlignment="1" applyProtection="1">
      <alignment vertical="center"/>
      <protection locked="0"/>
    </xf>
    <xf numFmtId="0" fontId="7" fillId="0" borderId="8" xfId="0" applyFont="1" applyFill="1" applyBorder="1" applyProtection="1">
      <protection locked="0"/>
    </xf>
    <xf numFmtId="0" fontId="4" fillId="0" borderId="9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/>
    <xf numFmtId="0" fontId="2" fillId="0" borderId="10" xfId="0" applyFont="1" applyFill="1" applyBorder="1"/>
    <xf numFmtId="0" fontId="9" fillId="0" borderId="11" xfId="0" applyFont="1" applyFill="1" applyBorder="1" applyAlignment="1">
      <alignment horizontal="right"/>
    </xf>
    <xf numFmtId="0" fontId="2" fillId="0" borderId="0" xfId="0" applyFont="1" applyFill="1" applyAlignment="1">
      <alignment horizontal="left"/>
    </xf>
    <xf numFmtId="0" fontId="4" fillId="0" borderId="0" xfId="0" applyFont="1" applyFill="1" applyBorder="1" applyProtection="1">
      <protection locked="0"/>
    </xf>
    <xf numFmtId="0" fontId="2" fillId="0" borderId="0" xfId="0" applyFont="1" applyFill="1" applyBorder="1"/>
    <xf numFmtId="0" fontId="11" fillId="0" borderId="0" xfId="0" applyFont="1" applyFill="1"/>
    <xf numFmtId="0" fontId="2" fillId="0" borderId="0" xfId="0" applyFont="1"/>
    <xf numFmtId="0" fontId="11" fillId="0" borderId="0" xfId="0" applyFont="1"/>
    <xf numFmtId="0" fontId="2" fillId="0" borderId="17" xfId="0" applyFont="1" applyBorder="1"/>
    <xf numFmtId="0" fontId="2" fillId="0" borderId="18" xfId="0" applyFont="1" applyFill="1" applyBorder="1"/>
    <xf numFmtId="0" fontId="10" fillId="0" borderId="10" xfId="0" applyFont="1" applyFill="1" applyBorder="1" applyAlignment="1" applyProtection="1">
      <alignment vertical="center"/>
      <protection locked="0"/>
    </xf>
    <xf numFmtId="0" fontId="12" fillId="0" borderId="12" xfId="0" applyFont="1" applyFill="1" applyBorder="1" applyAlignment="1" applyProtection="1">
      <alignment vertical="center"/>
      <protection locked="0"/>
    </xf>
    <xf numFmtId="0" fontId="4" fillId="0" borderId="12" xfId="0" applyFont="1" applyFill="1" applyBorder="1" applyProtection="1">
      <protection locked="0"/>
    </xf>
    <xf numFmtId="0" fontId="4" fillId="0" borderId="19" xfId="0" applyFont="1" applyFill="1" applyBorder="1" applyProtection="1">
      <protection locked="0"/>
    </xf>
    <xf numFmtId="0" fontId="12" fillId="0" borderId="12" xfId="0" applyFont="1" applyFill="1" applyBorder="1" applyAlignment="1" applyProtection="1">
      <protection locked="0"/>
    </xf>
    <xf numFmtId="0" fontId="12" fillId="0" borderId="20" xfId="0" applyFont="1" applyFill="1" applyBorder="1" applyAlignment="1" applyProtection="1">
      <protection locked="0"/>
    </xf>
    <xf numFmtId="0" fontId="2" fillId="0" borderId="21" xfId="0" applyFont="1" applyFill="1" applyBorder="1"/>
    <xf numFmtId="0" fontId="2" fillId="0" borderId="22" xfId="0" applyFont="1" applyFill="1" applyBorder="1"/>
    <xf numFmtId="0" fontId="2" fillId="0" borderId="23" xfId="0" applyFont="1" applyBorder="1"/>
    <xf numFmtId="0" fontId="13" fillId="0" borderId="0" xfId="0" applyFont="1" applyFill="1" applyAlignment="1">
      <alignment horizontal="center"/>
    </xf>
    <xf numFmtId="0" fontId="7" fillId="0" borderId="21" xfId="0" applyFont="1" applyFill="1" applyBorder="1" applyProtection="1">
      <protection locked="0"/>
    </xf>
    <xf numFmtId="0" fontId="7" fillId="0" borderId="24" xfId="0" applyFont="1" applyFill="1" applyBorder="1" applyProtection="1">
      <protection locked="0"/>
    </xf>
    <xf numFmtId="0" fontId="7" fillId="0" borderId="13" xfId="0" applyFont="1" applyFill="1" applyBorder="1" applyProtection="1">
      <protection locked="0"/>
    </xf>
    <xf numFmtId="0" fontId="7" fillId="0" borderId="0" xfId="0" applyFont="1" applyFill="1" applyBorder="1" applyProtection="1">
      <protection locked="0"/>
    </xf>
    <xf numFmtId="0" fontId="7" fillId="0" borderId="19" xfId="0" applyFont="1" applyFill="1" applyBorder="1" applyProtection="1">
      <protection locked="0"/>
    </xf>
    <xf numFmtId="0" fontId="7" fillId="0" borderId="16" xfId="0" applyFont="1" applyFill="1" applyBorder="1" applyProtection="1">
      <protection locked="0"/>
    </xf>
    <xf numFmtId="0" fontId="14" fillId="0" borderId="23" xfId="0" applyFont="1" applyFill="1" applyBorder="1"/>
    <xf numFmtId="0" fontId="14" fillId="0" borderId="25" xfId="0" applyFont="1" applyBorder="1"/>
    <xf numFmtId="0" fontId="2" fillId="0" borderId="11" xfId="0" applyFont="1" applyFill="1" applyBorder="1"/>
    <xf numFmtId="0" fontId="14" fillId="0" borderId="11" xfId="0" applyFont="1" applyFill="1" applyBorder="1"/>
    <xf numFmtId="0" fontId="2" fillId="0" borderId="26" xfId="0" applyFont="1" applyFill="1" applyBorder="1"/>
    <xf numFmtId="0" fontId="2" fillId="0" borderId="27" xfId="0" applyFont="1" applyFill="1" applyBorder="1"/>
    <xf numFmtId="0" fontId="15" fillId="0" borderId="0" xfId="0" applyFont="1" applyFill="1" applyProtection="1">
      <protection locked="0"/>
    </xf>
    <xf numFmtId="0" fontId="7" fillId="0" borderId="21" xfId="0" applyFont="1" applyBorder="1" applyProtection="1">
      <protection locked="0"/>
    </xf>
    <xf numFmtId="0" fontId="15" fillId="0" borderId="0" xfId="0" applyFont="1" applyBorder="1" applyProtection="1">
      <protection locked="0"/>
    </xf>
    <xf numFmtId="0" fontId="8" fillId="0" borderId="0" xfId="0" applyFont="1" applyBorder="1" applyProtection="1">
      <protection locked="0"/>
    </xf>
    <xf numFmtId="0" fontId="8" fillId="0" borderId="16" xfId="0" applyFont="1" applyBorder="1" applyProtection="1">
      <protection locked="0"/>
    </xf>
    <xf numFmtId="0" fontId="2" fillId="0" borderId="29" xfId="0" applyFont="1" applyFill="1" applyBorder="1"/>
    <xf numFmtId="0" fontId="14" fillId="0" borderId="0" xfId="0" applyFont="1" applyFill="1" applyBorder="1"/>
    <xf numFmtId="0" fontId="16" fillId="0" borderId="0" xfId="0" applyFont="1"/>
    <xf numFmtId="0" fontId="14" fillId="0" borderId="11" xfId="0" applyFont="1" applyBorder="1"/>
    <xf numFmtId="0" fontId="2" fillId="0" borderId="16" xfId="0" applyFont="1" applyFill="1" applyBorder="1"/>
    <xf numFmtId="0" fontId="7" fillId="0" borderId="15" xfId="0" applyFont="1" applyBorder="1" applyProtection="1">
      <protection locked="0"/>
    </xf>
    <xf numFmtId="0" fontId="14" fillId="0" borderId="11" xfId="0" applyFont="1" applyBorder="1" applyAlignment="1">
      <alignment horizontal="center"/>
    </xf>
    <xf numFmtId="0" fontId="2" fillId="0" borderId="15" xfId="0" applyFont="1" applyFill="1" applyBorder="1"/>
    <xf numFmtId="0" fontId="2" fillId="0" borderId="30" xfId="0" applyFont="1" applyFill="1" applyBorder="1"/>
    <xf numFmtId="0" fontId="4" fillId="0" borderId="16" xfId="0" applyFont="1" applyFill="1" applyBorder="1" applyProtection="1"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7" fillId="0" borderId="0" xfId="0" applyFont="1" applyFill="1" applyBorder="1" applyAlignment="1" applyProtection="1">
      <alignment horizontal="center"/>
      <protection locked="0"/>
    </xf>
    <xf numFmtId="0" fontId="7" fillId="0" borderId="16" xfId="0" applyFont="1" applyFill="1" applyBorder="1" applyAlignment="1" applyProtection="1">
      <alignment horizontal="center"/>
      <protection locked="0"/>
    </xf>
    <xf numFmtId="0" fontId="18" fillId="0" borderId="0" xfId="0" applyFont="1"/>
    <xf numFmtId="0" fontId="0" fillId="0" borderId="0" xfId="0" applyBorder="1"/>
    <xf numFmtId="20" fontId="2" fillId="0" borderId="0" xfId="0" applyNumberFormat="1" applyFont="1" applyFill="1"/>
    <xf numFmtId="0" fontId="7" fillId="0" borderId="10" xfId="0" applyFont="1" applyFill="1" applyBorder="1" applyAlignment="1" applyProtection="1">
      <alignment vertical="center"/>
      <protection locked="0"/>
    </xf>
    <xf numFmtId="0" fontId="7" fillId="0" borderId="12" xfId="0" applyFont="1" applyFill="1" applyBorder="1" applyAlignment="1" applyProtection="1">
      <alignment vertical="center"/>
      <protection locked="0"/>
    </xf>
    <xf numFmtId="0" fontId="7" fillId="0" borderId="31" xfId="0" applyFont="1" applyFill="1" applyBorder="1" applyAlignment="1" applyProtection="1">
      <alignment vertical="center"/>
      <protection locked="0"/>
    </xf>
    <xf numFmtId="0" fontId="7" fillId="0" borderId="21" xfId="0" applyFont="1" applyFill="1" applyBorder="1" applyAlignment="1" applyProtection="1">
      <protection locked="0"/>
    </xf>
    <xf numFmtId="0" fontId="14" fillId="0" borderId="25" xfId="0" applyFont="1" applyFill="1" applyBorder="1"/>
    <xf numFmtId="0" fontId="14" fillId="0" borderId="0" xfId="0" applyFont="1" applyBorder="1"/>
    <xf numFmtId="0" fontId="2" fillId="0" borderId="35" xfId="0" applyFont="1" applyFill="1" applyBorder="1"/>
    <xf numFmtId="0" fontId="7" fillId="0" borderId="13" xfId="0" applyFont="1" applyFill="1" applyBorder="1" applyAlignment="1" applyProtection="1">
      <protection locked="0"/>
    </xf>
    <xf numFmtId="0" fontId="7" fillId="0" borderId="13" xfId="0" applyFont="1" applyFill="1" applyBorder="1" applyAlignment="1" applyProtection="1">
      <alignment horizontal="center"/>
      <protection locked="0"/>
    </xf>
    <xf numFmtId="0" fontId="7" fillId="0" borderId="30" xfId="0" applyFont="1" applyFill="1" applyBorder="1" applyAlignment="1" applyProtection="1">
      <alignment horizontal="center"/>
      <protection locked="0"/>
    </xf>
    <xf numFmtId="0" fontId="14" fillId="0" borderId="29" xfId="0" applyFont="1" applyBorder="1"/>
    <xf numFmtId="0" fontId="14" fillId="0" borderId="0" xfId="0" applyFont="1" applyFill="1" applyAlignment="1">
      <alignment horizontal="left" vertical="center"/>
    </xf>
    <xf numFmtId="0" fontId="4" fillId="0" borderId="13" xfId="0" applyFont="1" applyFill="1" applyBorder="1" applyProtection="1">
      <protection locked="0"/>
    </xf>
    <xf numFmtId="0" fontId="7" fillId="0" borderId="13" xfId="0" applyFont="1" applyFill="1" applyBorder="1" applyAlignment="1" applyProtection="1">
      <alignment horizontal="center" vertical="top"/>
      <protection locked="0"/>
    </xf>
    <xf numFmtId="0" fontId="12" fillId="0" borderId="10" xfId="0" applyFont="1" applyFill="1" applyBorder="1" applyAlignment="1" applyProtection="1">
      <alignment vertical="center"/>
      <protection locked="0"/>
    </xf>
    <xf numFmtId="0" fontId="12" fillId="0" borderId="19" xfId="0" applyFont="1" applyFill="1" applyBorder="1" applyAlignment="1" applyProtection="1">
      <alignment vertical="center"/>
      <protection locked="0"/>
    </xf>
    <xf numFmtId="0" fontId="4" fillId="0" borderId="15" xfId="0" applyFont="1" applyFill="1" applyBorder="1" applyAlignment="1" applyProtection="1">
      <alignment vertical="center"/>
      <protection locked="0"/>
    </xf>
    <xf numFmtId="0" fontId="4" fillId="0" borderId="13" xfId="0" applyFont="1" applyFill="1" applyBorder="1" applyAlignment="1" applyProtection="1">
      <alignment vertical="center"/>
      <protection locked="0"/>
    </xf>
    <xf numFmtId="0" fontId="7" fillId="0" borderId="19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7" fillId="0" borderId="16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/>
    </xf>
    <xf numFmtId="178" fontId="2" fillId="0" borderId="0" xfId="0" applyNumberFormat="1" applyFont="1" applyFill="1" applyAlignment="1">
      <alignment horizontal="left" vertical="center"/>
    </xf>
    <xf numFmtId="0" fontId="7" fillId="0" borderId="30" xfId="0" applyFont="1" applyFill="1" applyBorder="1" applyProtection="1">
      <protection locked="0"/>
    </xf>
    <xf numFmtId="0" fontId="7" fillId="0" borderId="0" xfId="0" applyFont="1" applyFill="1" applyBorder="1" applyAlignment="1" applyProtection="1">
      <alignment horizontal="center" vertical="top"/>
      <protection locked="0"/>
    </xf>
    <xf numFmtId="0" fontId="7" fillId="0" borderId="16" xfId="0" applyFont="1" applyFill="1" applyBorder="1" applyAlignment="1" applyProtection="1">
      <alignment horizontal="center" vertical="top"/>
      <protection locked="0"/>
    </xf>
    <xf numFmtId="0" fontId="7" fillId="0" borderId="12" xfId="0" applyFont="1" applyFill="1" applyBorder="1" applyAlignment="1" applyProtection="1">
      <alignment horizontal="center" vertical="top"/>
      <protection locked="0"/>
    </xf>
    <xf numFmtId="0" fontId="7" fillId="0" borderId="14" xfId="0" applyFont="1" applyFill="1" applyBorder="1" applyAlignment="1" applyProtection="1">
      <alignment horizontal="center" vertical="top"/>
      <protection locked="0"/>
    </xf>
    <xf numFmtId="0" fontId="7" fillId="3" borderId="38" xfId="0" applyFont="1" applyFill="1" applyBorder="1" applyAlignment="1" applyProtection="1">
      <alignment horizontal="center" vertical="center"/>
      <protection locked="0"/>
    </xf>
    <xf numFmtId="0" fontId="7" fillId="0" borderId="39" xfId="0" applyFont="1" applyFill="1" applyBorder="1" applyProtection="1">
      <protection locked="0"/>
    </xf>
    <xf numFmtId="0" fontId="8" fillId="0" borderId="40" xfId="0" applyFont="1" applyBorder="1" applyProtection="1">
      <protection locked="0"/>
    </xf>
    <xf numFmtId="0" fontId="8" fillId="0" borderId="41" xfId="0" applyFont="1" applyBorder="1" applyProtection="1">
      <protection locked="0"/>
    </xf>
    <xf numFmtId="0" fontId="8" fillId="0" borderId="42" xfId="0" applyFont="1" applyBorder="1" applyProtection="1">
      <protection locked="0"/>
    </xf>
    <xf numFmtId="0" fontId="14" fillId="0" borderId="0" xfId="0" quotePrefix="1" applyFont="1" applyFill="1" applyAlignment="1">
      <alignment horizontal="left" vertical="center"/>
    </xf>
    <xf numFmtId="0" fontId="2" fillId="0" borderId="0" xfId="0" quotePrefix="1" applyFont="1" applyFill="1" applyAlignment="1">
      <alignment horizontal="left" vertical="center"/>
    </xf>
    <xf numFmtId="0" fontId="4" fillId="0" borderId="21" xfId="0" applyFont="1" applyFill="1" applyBorder="1" applyAlignment="1" applyProtection="1">
      <alignment vertical="center"/>
      <protection locked="0"/>
    </xf>
    <xf numFmtId="0" fontId="4" fillId="0" borderId="5" xfId="0" applyFont="1" applyFill="1" applyBorder="1" applyAlignment="1" applyProtection="1">
      <alignment vertical="center"/>
      <protection locked="0"/>
    </xf>
    <xf numFmtId="0" fontId="7" fillId="3" borderId="43" xfId="0" applyFont="1" applyFill="1" applyBorder="1" applyAlignment="1" applyProtection="1">
      <alignment horizontal="center" vertical="center"/>
      <protection locked="0"/>
    </xf>
    <xf numFmtId="0" fontId="7" fillId="0" borderId="44" xfId="0" applyFont="1" applyFill="1" applyBorder="1" applyProtection="1">
      <protection locked="0"/>
    </xf>
    <xf numFmtId="0" fontId="8" fillId="0" borderId="45" xfId="0" applyFont="1" applyBorder="1" applyProtection="1">
      <protection locked="0"/>
    </xf>
    <xf numFmtId="0" fontId="8" fillId="0" borderId="46" xfId="0" applyFont="1" applyBorder="1" applyProtection="1">
      <protection locked="0"/>
    </xf>
    <xf numFmtId="0" fontId="4" fillId="0" borderId="8" xfId="0" applyFont="1" applyFill="1" applyBorder="1" applyAlignment="1" applyProtection="1">
      <alignment vertical="center"/>
      <protection locked="0"/>
    </xf>
    <xf numFmtId="0" fontId="7" fillId="0" borderId="9" xfId="0" applyFont="1" applyFill="1" applyBorder="1" applyProtection="1">
      <protection locked="0"/>
    </xf>
    <xf numFmtId="0" fontId="8" fillId="0" borderId="13" xfId="0" applyFont="1" applyBorder="1" applyProtection="1">
      <protection locked="0"/>
    </xf>
    <xf numFmtId="0" fontId="8" fillId="0" borderId="30" xfId="0" applyFont="1" applyBorder="1" applyProtection="1">
      <protection locked="0"/>
    </xf>
    <xf numFmtId="0" fontId="7" fillId="3" borderId="18" xfId="0" applyFont="1" applyFill="1" applyBorder="1" applyAlignment="1" applyProtection="1">
      <alignment horizontal="center" vertical="center"/>
      <protection locked="0"/>
    </xf>
    <xf numFmtId="0" fontId="7" fillId="0" borderId="47" xfId="0" applyFont="1" applyFill="1" applyBorder="1" applyProtection="1">
      <protection locked="0"/>
    </xf>
    <xf numFmtId="0" fontId="8" fillId="0" borderId="48" xfId="0" applyFont="1" applyBorder="1" applyProtection="1">
      <protection locked="0"/>
    </xf>
    <xf numFmtId="0" fontId="7" fillId="3" borderId="49" xfId="0" applyFont="1" applyFill="1" applyBorder="1" applyAlignment="1" applyProtection="1">
      <alignment horizontal="center" vertical="center"/>
      <protection locked="0"/>
    </xf>
    <xf numFmtId="0" fontId="7" fillId="3" borderId="50" xfId="0" applyFont="1" applyFill="1" applyBorder="1" applyAlignment="1" applyProtection="1">
      <alignment horizontal="center" vertical="center"/>
      <protection locked="0"/>
    </xf>
    <xf numFmtId="0" fontId="14" fillId="0" borderId="0" xfId="0" applyFont="1"/>
    <xf numFmtId="0" fontId="12" fillId="0" borderId="14" xfId="0" applyFont="1" applyFill="1" applyBorder="1" applyAlignment="1" applyProtection="1">
      <alignment vertical="center"/>
      <protection locked="0"/>
    </xf>
    <xf numFmtId="0" fontId="7" fillId="0" borderId="33" xfId="0" applyFont="1" applyFill="1" applyBorder="1" applyProtection="1">
      <protection locked="0"/>
    </xf>
    <xf numFmtId="0" fontId="7" fillId="0" borderId="27" xfId="0" applyFont="1" applyFill="1" applyBorder="1" applyProtection="1">
      <protection locked="0"/>
    </xf>
    <xf numFmtId="0" fontId="15" fillId="0" borderId="0" xfId="0" applyFont="1" applyFill="1" applyAlignment="1" applyProtection="1">
      <alignment vertical="center"/>
      <protection locked="0"/>
    </xf>
    <xf numFmtId="0" fontId="7" fillId="0" borderId="21" xfId="0" applyFont="1" applyBorder="1" applyAlignment="1" applyProtection="1">
      <alignment vertical="center"/>
      <protection locked="0"/>
    </xf>
    <xf numFmtId="0" fontId="15" fillId="0" borderId="0" xfId="0" applyFont="1" applyBorder="1" applyAlignment="1" applyProtection="1">
      <alignment vertical="center"/>
      <protection locked="0"/>
    </xf>
    <xf numFmtId="0" fontId="15" fillId="0" borderId="5" xfId="0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8" fillId="0" borderId="16" xfId="0" applyFon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2" fillId="0" borderId="26" xfId="0" applyFont="1" applyFill="1" applyBorder="1" applyAlignment="1">
      <alignment vertical="center"/>
    </xf>
    <xf numFmtId="0" fontId="2" fillId="0" borderId="27" xfId="0" applyFont="1" applyFill="1" applyBorder="1" applyAlignment="1">
      <alignment vertical="center"/>
    </xf>
    <xf numFmtId="0" fontId="7" fillId="0" borderId="15" xfId="0" applyFont="1" applyBorder="1" applyAlignment="1" applyProtection="1">
      <alignment vertical="center"/>
      <protection locked="0"/>
    </xf>
    <xf numFmtId="0" fontId="14" fillId="0" borderId="0" xfId="0" applyFont="1" applyFill="1" applyBorder="1" applyAlignment="1">
      <alignment vertical="center"/>
    </xf>
    <xf numFmtId="0" fontId="2" fillId="0" borderId="21" xfId="0" applyFont="1" applyFill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7" fillId="0" borderId="36" xfId="0" applyFont="1" applyFill="1" applyBorder="1" applyAlignment="1" applyProtection="1">
      <alignment horizontal="center"/>
      <protection locked="0"/>
    </xf>
    <xf numFmtId="0" fontId="7" fillId="0" borderId="12" xfId="0" applyFont="1" applyFill="1" applyBorder="1" applyAlignment="1" applyProtection="1">
      <alignment horizontal="center"/>
      <protection locked="0"/>
    </xf>
    <xf numFmtId="0" fontId="7" fillId="0" borderId="19" xfId="0" applyFont="1" applyFill="1" applyBorder="1" applyAlignment="1" applyProtection="1">
      <alignment horizontal="center"/>
      <protection locked="0"/>
    </xf>
    <xf numFmtId="0" fontId="7" fillId="0" borderId="14" xfId="0" applyFont="1" applyFill="1" applyBorder="1" applyAlignment="1" applyProtection="1">
      <alignment horizontal="center"/>
      <protection locked="0"/>
    </xf>
    <xf numFmtId="0" fontId="9" fillId="0" borderId="0" xfId="0" applyFont="1" applyFill="1"/>
    <xf numFmtId="0" fontId="4" fillId="0" borderId="53" xfId="0" applyFont="1" applyFill="1" applyBorder="1" applyProtection="1">
      <protection locked="0"/>
    </xf>
    <xf numFmtId="0" fontId="4" fillId="0" borderId="54" xfId="0" applyFont="1" applyFill="1" applyBorder="1" applyProtection="1">
      <protection locked="0"/>
    </xf>
    <xf numFmtId="0" fontId="4" fillId="0" borderId="55" xfId="0" applyFont="1" applyFill="1" applyBorder="1" applyProtection="1">
      <protection locked="0"/>
    </xf>
    <xf numFmtId="0" fontId="4" fillId="0" borderId="21" xfId="0" applyFont="1" applyFill="1" applyBorder="1" applyProtection="1">
      <protection locked="0"/>
    </xf>
    <xf numFmtId="0" fontId="7" fillId="0" borderId="36" xfId="0" applyFont="1" applyFill="1" applyBorder="1" applyAlignment="1" applyProtection="1">
      <protection locked="0"/>
    </xf>
    <xf numFmtId="0" fontId="7" fillId="0" borderId="0" xfId="0" applyFont="1" applyFill="1" applyBorder="1" applyAlignment="1" applyProtection="1">
      <protection locked="0"/>
    </xf>
    <xf numFmtId="0" fontId="7" fillId="0" borderId="21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Fill="1"/>
    <xf numFmtId="0" fontId="4" fillId="0" borderId="5" xfId="0" applyFont="1" applyFill="1" applyBorder="1" applyProtection="1">
      <protection locked="0"/>
    </xf>
    <xf numFmtId="0" fontId="7" fillId="0" borderId="15" xfId="0" applyFont="1" applyFill="1" applyBorder="1" applyAlignment="1" applyProtection="1">
      <alignment horizontal="center" vertical="center" shrinkToFit="1"/>
      <protection locked="0"/>
    </xf>
    <xf numFmtId="0" fontId="4" fillId="0" borderId="66" xfId="0" applyFont="1" applyFill="1" applyBorder="1" applyAlignment="1" applyProtection="1">
      <alignment vertical="center"/>
      <protection locked="0"/>
    </xf>
    <xf numFmtId="0" fontId="4" fillId="0" borderId="45" xfId="0" applyFont="1" applyFill="1" applyBorder="1" applyProtection="1">
      <protection locked="0"/>
    </xf>
    <xf numFmtId="0" fontId="4" fillId="0" borderId="62" xfId="0" applyFont="1" applyFill="1" applyBorder="1" applyProtection="1">
      <protection locked="0"/>
    </xf>
    <xf numFmtId="0" fontId="7" fillId="0" borderId="12" xfId="0" applyFont="1" applyFill="1" applyBorder="1" applyAlignment="1" applyProtection="1">
      <alignment horizontal="center" shrinkToFit="1"/>
      <protection locked="0"/>
    </xf>
    <xf numFmtId="0" fontId="7" fillId="0" borderId="12" xfId="0" applyFont="1" applyFill="1" applyBorder="1" applyProtection="1">
      <protection locked="0"/>
    </xf>
    <xf numFmtId="0" fontId="7" fillId="0" borderId="14" xfId="0" applyFont="1" applyFill="1" applyBorder="1" applyProtection="1">
      <protection locked="0"/>
    </xf>
    <xf numFmtId="0" fontId="14" fillId="0" borderId="18" xfId="0" applyFont="1" applyFill="1" applyBorder="1" applyAlignment="1">
      <alignment vertical="center"/>
    </xf>
    <xf numFmtId="0" fontId="7" fillId="0" borderId="21" xfId="0" applyFont="1" applyFill="1" applyBorder="1" applyAlignment="1" applyProtection="1">
      <alignment vertical="center"/>
      <protection locked="0"/>
    </xf>
    <xf numFmtId="0" fontId="7" fillId="3" borderId="67" xfId="0" applyFont="1" applyFill="1" applyBorder="1" applyAlignment="1" applyProtection="1">
      <alignment horizontal="center" vertical="center"/>
      <protection locked="0"/>
    </xf>
    <xf numFmtId="0" fontId="7" fillId="0" borderId="47" xfId="0" applyFont="1" applyFill="1" applyBorder="1" applyAlignment="1" applyProtection="1">
      <alignment vertical="center"/>
      <protection locked="0"/>
    </xf>
    <xf numFmtId="0" fontId="7" fillId="0" borderId="41" xfId="0" applyFont="1" applyFill="1" applyBorder="1" applyProtection="1">
      <protection locked="0"/>
    </xf>
    <xf numFmtId="0" fontId="7" fillId="0" borderId="48" xfId="0" applyFont="1" applyFill="1" applyBorder="1" applyProtection="1">
      <protection locked="0"/>
    </xf>
    <xf numFmtId="0" fontId="7" fillId="3" borderId="68" xfId="0" applyFont="1" applyFill="1" applyBorder="1" applyAlignment="1" applyProtection="1">
      <alignment horizontal="center" vertical="center"/>
      <protection locked="0"/>
    </xf>
    <xf numFmtId="0" fontId="7" fillId="0" borderId="44" xfId="0" applyFont="1" applyFill="1" applyBorder="1" applyAlignment="1" applyProtection="1">
      <alignment vertical="center"/>
      <protection locked="0"/>
    </xf>
    <xf numFmtId="0" fontId="7" fillId="0" borderId="45" xfId="0" applyFont="1" applyFill="1" applyBorder="1" applyProtection="1">
      <protection locked="0"/>
    </xf>
    <xf numFmtId="0" fontId="7" fillId="0" borderId="46" xfId="0" applyFont="1" applyFill="1" applyBorder="1" applyProtection="1">
      <protection locked="0"/>
    </xf>
    <xf numFmtId="0" fontId="2" fillId="0" borderId="23" xfId="0" applyFont="1" applyFill="1" applyBorder="1"/>
    <xf numFmtId="0" fontId="7" fillId="0" borderId="45" xfId="0" applyFont="1" applyFill="1" applyBorder="1" applyAlignment="1" applyProtection="1">
      <alignment shrinkToFit="1"/>
      <protection locked="0"/>
    </xf>
    <xf numFmtId="0" fontId="4" fillId="0" borderId="0" xfId="0" applyFont="1" applyFill="1"/>
    <xf numFmtId="0" fontId="7" fillId="0" borderId="0" xfId="0" applyFont="1" applyFill="1"/>
    <xf numFmtId="0" fontId="7" fillId="0" borderId="15" xfId="0" applyFont="1" applyFill="1" applyBorder="1" applyProtection="1">
      <protection locked="0"/>
    </xf>
    <xf numFmtId="0" fontId="7" fillId="0" borderId="69" xfId="0" applyFont="1" applyFill="1" applyBorder="1" applyAlignment="1" applyProtection="1">
      <alignment vertical="center"/>
      <protection locked="0"/>
    </xf>
    <xf numFmtId="0" fontId="7" fillId="3" borderId="4" xfId="0" applyFont="1" applyFill="1" applyBorder="1" applyAlignment="1" applyProtection="1">
      <alignment horizontal="center" vertical="center"/>
      <protection locked="0"/>
    </xf>
    <xf numFmtId="0" fontId="7" fillId="0" borderId="36" xfId="0" applyFont="1" applyFill="1" applyBorder="1" applyAlignment="1" applyProtection="1">
      <alignment vertical="center"/>
      <protection locked="0"/>
    </xf>
    <xf numFmtId="0" fontId="2" fillId="0" borderId="25" xfId="0" applyFont="1" applyFill="1" applyBorder="1"/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19" xfId="0" applyFont="1" applyFill="1" applyBorder="1" applyAlignment="1" applyProtection="1">
      <alignment vertical="center"/>
      <protection locked="0"/>
    </xf>
    <xf numFmtId="0" fontId="7" fillId="0" borderId="26" xfId="0" applyFont="1" applyFill="1" applyBorder="1" applyAlignment="1" applyProtection="1">
      <alignment vertical="center"/>
      <protection locked="0"/>
    </xf>
    <xf numFmtId="0" fontId="7" fillId="0" borderId="70" xfId="0" applyFont="1" applyFill="1" applyBorder="1" applyProtection="1">
      <protection locked="0"/>
    </xf>
    <xf numFmtId="0" fontId="7" fillId="0" borderId="41" xfId="0" applyFont="1" applyFill="1" applyBorder="1" applyAlignment="1" applyProtection="1">
      <alignment vertical="center"/>
      <protection locked="0"/>
    </xf>
    <xf numFmtId="0" fontId="7" fillId="0" borderId="45" xfId="0" applyFont="1" applyFill="1" applyBorder="1" applyAlignment="1" applyProtection="1">
      <alignment vertical="center"/>
      <protection locked="0"/>
    </xf>
    <xf numFmtId="0" fontId="7" fillId="3" borderId="71" xfId="0" applyFont="1" applyFill="1" applyBorder="1" applyAlignment="1" applyProtection="1">
      <alignment horizontal="center" vertical="center"/>
      <protection locked="0"/>
    </xf>
    <xf numFmtId="0" fontId="7" fillId="0" borderId="13" xfId="0" applyFont="1" applyFill="1" applyBorder="1" applyAlignment="1" applyProtection="1">
      <alignment vertical="center"/>
      <protection locked="0"/>
    </xf>
    <xf numFmtId="0" fontId="7" fillId="0" borderId="13" xfId="0" applyFont="1" applyFill="1" applyBorder="1" applyAlignment="1" applyProtection="1">
      <alignment vertical="center" shrinkToFit="1"/>
      <protection locked="0"/>
    </xf>
    <xf numFmtId="0" fontId="7" fillId="0" borderId="72" xfId="0" applyFont="1" applyFill="1" applyBorder="1" applyProtection="1">
      <protection locked="0"/>
    </xf>
    <xf numFmtId="0" fontId="7" fillId="0" borderId="73" xfId="0" applyFont="1" applyFill="1" applyBorder="1" applyProtection="1">
      <protection locked="0"/>
    </xf>
    <xf numFmtId="0" fontId="7" fillId="0" borderId="39" xfId="0" applyFont="1" applyFill="1" applyBorder="1" applyAlignment="1" applyProtection="1">
      <alignment vertical="center"/>
      <protection locked="0"/>
    </xf>
    <xf numFmtId="0" fontId="7" fillId="0" borderId="40" xfId="0" applyFont="1" applyFill="1" applyBorder="1" applyAlignment="1" applyProtection="1">
      <alignment vertical="center"/>
      <protection locked="0"/>
    </xf>
    <xf numFmtId="0" fontId="7" fillId="0" borderId="40" xfId="0" applyFont="1" applyFill="1" applyBorder="1" applyProtection="1">
      <protection locked="0"/>
    </xf>
    <xf numFmtId="0" fontId="7" fillId="0" borderId="42" xfId="0" applyFont="1" applyFill="1" applyBorder="1" applyProtection="1">
      <protection locked="0"/>
    </xf>
    <xf numFmtId="0" fontId="7" fillId="0" borderId="45" xfId="0" applyFont="1" applyFill="1" applyBorder="1" applyAlignment="1" applyProtection="1">
      <alignment vertical="center" shrinkToFit="1"/>
      <protection locked="0"/>
    </xf>
    <xf numFmtId="0" fontId="7" fillId="3" borderId="74" xfId="0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vertical="center"/>
      <protection locked="0"/>
    </xf>
    <xf numFmtId="0" fontId="7" fillId="3" borderId="75" xfId="0" applyFont="1" applyFill="1" applyBorder="1" applyAlignment="1" applyProtection="1">
      <alignment horizontal="center" vertical="center"/>
      <protection locked="0"/>
    </xf>
    <xf numFmtId="0" fontId="7" fillId="0" borderId="12" xfId="0" applyFont="1" applyFill="1" applyBorder="1" applyAlignment="1" applyProtection="1">
      <alignment vertical="center" shrinkToFit="1"/>
      <protection locked="0"/>
    </xf>
    <xf numFmtId="0" fontId="7" fillId="0" borderId="14" xfId="0" applyFont="1" applyFill="1" applyBorder="1" applyAlignment="1" applyProtection="1">
      <alignment horizontal="center" shrinkToFit="1"/>
      <protection locked="0"/>
    </xf>
    <xf numFmtId="0" fontId="4" fillId="0" borderId="26" xfId="0" applyFont="1" applyFill="1" applyBorder="1" applyAlignment="1" applyProtection="1">
      <alignment vertical="center"/>
      <protection locked="0"/>
    </xf>
    <xf numFmtId="0" fontId="7" fillId="3" borderId="76" xfId="0" applyFont="1" applyFill="1" applyBorder="1" applyAlignment="1" applyProtection="1">
      <alignment horizontal="center" vertical="center"/>
      <protection locked="0"/>
    </xf>
    <xf numFmtId="0" fontId="7" fillId="0" borderId="41" xfId="0" applyFont="1" applyFill="1" applyBorder="1" applyAlignment="1" applyProtection="1">
      <alignment vertical="center" shrinkToFit="1"/>
      <protection locked="0"/>
    </xf>
    <xf numFmtId="0" fontId="4" fillId="0" borderId="15" xfId="0" applyFont="1" applyFill="1" applyBorder="1" applyProtection="1">
      <protection locked="0"/>
    </xf>
    <xf numFmtId="0" fontId="7" fillId="3" borderId="25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7" fillId="0" borderId="13" xfId="0" applyFont="1" applyFill="1" applyBorder="1" applyAlignment="1" applyProtection="1">
      <alignment horizontal="center" shrinkToFit="1"/>
      <protection locked="0"/>
    </xf>
    <xf numFmtId="0" fontId="7" fillId="0" borderId="30" xfId="0" applyFont="1" applyFill="1" applyBorder="1" applyAlignment="1" applyProtection="1">
      <alignment horizontal="center" shrinkToFit="1"/>
      <protection locked="0"/>
    </xf>
    <xf numFmtId="0" fontId="4" fillId="0" borderId="10" xfId="0" applyFont="1" applyFill="1" applyBorder="1" applyProtection="1">
      <protection locked="0"/>
    </xf>
    <xf numFmtId="0" fontId="4" fillId="0" borderId="31" xfId="0" applyFont="1" applyFill="1" applyBorder="1" applyProtection="1">
      <protection locked="0"/>
    </xf>
    <xf numFmtId="0" fontId="7" fillId="3" borderId="77" xfId="0" applyFont="1" applyFill="1" applyBorder="1" applyAlignment="1" applyProtection="1">
      <alignment horizontal="center" vertical="center"/>
      <protection locked="0"/>
    </xf>
    <xf numFmtId="0" fontId="8" fillId="0" borderId="12" xfId="0" applyFont="1" applyBorder="1" applyProtection="1">
      <protection locked="0"/>
    </xf>
    <xf numFmtId="0" fontId="8" fillId="0" borderId="14" xfId="0" applyFont="1" applyBorder="1" applyProtection="1">
      <protection locked="0"/>
    </xf>
    <xf numFmtId="0" fontId="4" fillId="0" borderId="12" xfId="0" applyFont="1" applyFill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center"/>
      <protection locked="0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/>
    </xf>
    <xf numFmtId="0" fontId="0" fillId="0" borderId="0" xfId="0" applyAlignment="1" applyProtection="1">
      <alignment vertical="center"/>
      <protection locked="0"/>
    </xf>
    <xf numFmtId="0" fontId="7" fillId="0" borderId="12" xfId="0" applyFont="1" applyFill="1" applyBorder="1" applyAlignment="1" applyProtection="1">
      <protection locked="0"/>
    </xf>
    <xf numFmtId="0" fontId="7" fillId="0" borderId="14" xfId="0" applyFont="1" applyFill="1" applyBorder="1" applyAlignment="1" applyProtection="1">
      <protection locked="0"/>
    </xf>
    <xf numFmtId="0" fontId="8" fillId="0" borderId="40" xfId="0" applyFont="1" applyBorder="1" applyAlignment="1" applyProtection="1">
      <protection locked="0"/>
    </xf>
    <xf numFmtId="0" fontId="8" fillId="0" borderId="14" xfId="0" applyFont="1" applyBorder="1" applyAlignment="1" applyProtection="1">
      <protection locked="0"/>
    </xf>
    <xf numFmtId="0" fontId="7" fillId="0" borderId="19" xfId="0" applyFont="1" applyFill="1" applyBorder="1" applyAlignment="1" applyProtection="1">
      <protection locked="0"/>
    </xf>
    <xf numFmtId="0" fontId="7" fillId="0" borderId="27" xfId="0" applyFont="1" applyFill="1" applyBorder="1" applyAlignment="1" applyProtection="1">
      <protection locked="0"/>
    </xf>
    <xf numFmtId="0" fontId="7" fillId="0" borderId="70" xfId="0" applyFont="1" applyFill="1" applyBorder="1" applyAlignment="1" applyProtection="1">
      <alignment vertical="center"/>
      <protection locked="0"/>
    </xf>
    <xf numFmtId="0" fontId="7" fillId="0" borderId="5" xfId="0" applyFont="1" applyFill="1" applyBorder="1" applyAlignment="1" applyProtection="1">
      <alignment vertical="center"/>
      <protection locked="0"/>
    </xf>
    <xf numFmtId="0" fontId="7" fillId="0" borderId="32" xfId="0" applyFont="1" applyFill="1" applyBorder="1" applyAlignment="1" applyProtection="1">
      <alignment vertical="center" shrinkToFit="1"/>
      <protection locked="0"/>
    </xf>
    <xf numFmtId="0" fontId="7" fillId="0" borderId="33" xfId="0" applyFont="1" applyFill="1" applyBorder="1" applyAlignment="1" applyProtection="1">
      <alignment vertical="center" shrinkToFit="1"/>
      <protection locked="0"/>
    </xf>
    <xf numFmtId="0" fontId="7" fillId="0" borderId="78" xfId="0" applyFont="1" applyFill="1" applyBorder="1" applyAlignment="1" applyProtection="1">
      <alignment vertical="center" shrinkToFit="1"/>
      <protection locked="0"/>
    </xf>
    <xf numFmtId="0" fontId="7" fillId="0" borderId="57" xfId="0" applyFont="1" applyFill="1" applyBorder="1" applyAlignment="1" applyProtection="1">
      <alignment vertical="center" shrinkToFit="1"/>
      <protection locked="0"/>
    </xf>
    <xf numFmtId="0" fontId="7" fillId="0" borderId="26" xfId="0" applyFont="1" applyFill="1" applyBorder="1" applyAlignment="1" applyProtection="1">
      <alignment vertical="center" wrapText="1"/>
      <protection locked="0"/>
    </xf>
    <xf numFmtId="0" fontId="7" fillId="0" borderId="19" xfId="0" applyFont="1" applyFill="1" applyBorder="1" applyAlignment="1" applyProtection="1">
      <alignment vertical="center" wrapText="1"/>
      <protection locked="0"/>
    </xf>
    <xf numFmtId="0" fontId="7" fillId="0" borderId="70" xfId="0" applyFont="1" applyFill="1" applyBorder="1" applyAlignment="1" applyProtection="1">
      <alignment vertical="center" wrapText="1"/>
      <protection locked="0"/>
    </xf>
    <xf numFmtId="0" fontId="7" fillId="0" borderId="69" xfId="0" applyFont="1" applyFill="1" applyBorder="1" applyAlignment="1" applyProtection="1">
      <protection locked="0"/>
    </xf>
    <xf numFmtId="0" fontId="7" fillId="0" borderId="16" xfId="0" applyFont="1" applyFill="1" applyBorder="1" applyAlignment="1" applyProtection="1">
      <protection locked="0"/>
    </xf>
    <xf numFmtId="0" fontId="7" fillId="0" borderId="12" xfId="0" applyFont="1" applyFill="1" applyBorder="1" applyAlignment="1" applyProtection="1">
      <alignment vertical="center" wrapText="1"/>
      <protection locked="0"/>
    </xf>
    <xf numFmtId="0" fontId="7" fillId="0" borderId="31" xfId="0" applyFont="1" applyFill="1" applyBorder="1" applyAlignment="1" applyProtection="1">
      <alignment vertical="center" wrapText="1"/>
      <protection locked="0"/>
    </xf>
    <xf numFmtId="0" fontId="7" fillId="0" borderId="11" xfId="0" applyFont="1" applyBorder="1" applyAlignment="1" applyProtection="1">
      <alignment horizontal="center"/>
      <protection locked="0"/>
    </xf>
    <xf numFmtId="0" fontId="15" fillId="0" borderId="13" xfId="0" applyFont="1" applyBorder="1" applyAlignment="1" applyProtection="1">
      <alignment vertical="center"/>
      <protection locked="0"/>
    </xf>
    <xf numFmtId="0" fontId="15" fillId="0" borderId="8" xfId="0" applyFont="1" applyBorder="1" applyAlignment="1" applyProtection="1">
      <alignment vertical="center"/>
      <protection locked="0"/>
    </xf>
    <xf numFmtId="0" fontId="4" fillId="0" borderId="51" xfId="0" applyFont="1" applyFill="1" applyBorder="1" applyAlignment="1" applyProtection="1">
      <alignment vertical="center"/>
      <protection locked="0"/>
    </xf>
    <xf numFmtId="0" fontId="15" fillId="0" borderId="19" xfId="0" applyFont="1" applyBorder="1" applyAlignment="1" applyProtection="1">
      <alignment vertical="center"/>
      <protection locked="0"/>
    </xf>
    <xf numFmtId="0" fontId="15" fillId="0" borderId="70" xfId="0" applyFont="1" applyBorder="1" applyAlignment="1" applyProtection="1">
      <alignment vertical="center"/>
      <protection locked="0"/>
    </xf>
    <xf numFmtId="0" fontId="7" fillId="0" borderId="80" xfId="0" applyFont="1" applyBorder="1" applyAlignment="1" applyProtection="1">
      <alignment horizontal="center"/>
      <protection locked="0"/>
    </xf>
    <xf numFmtId="0" fontId="15" fillId="0" borderId="72" xfId="0" applyFont="1" applyBorder="1" applyAlignment="1" applyProtection="1">
      <alignment vertical="center"/>
      <protection locked="0"/>
    </xf>
    <xf numFmtId="0" fontId="4" fillId="0" borderId="30" xfId="0" applyFont="1" applyFill="1" applyBorder="1" applyAlignment="1" applyProtection="1">
      <alignment vertical="center"/>
      <protection locked="0"/>
    </xf>
    <xf numFmtId="0" fontId="7" fillId="0" borderId="81" xfId="0" applyFont="1" applyBorder="1" applyAlignment="1" applyProtection="1">
      <alignment horizontal="center"/>
      <protection locked="0"/>
    </xf>
    <xf numFmtId="0" fontId="7" fillId="0" borderId="15" xfId="0" applyFont="1" applyFill="1" applyBorder="1" applyAlignment="1" applyProtection="1">
      <protection locked="0"/>
    </xf>
    <xf numFmtId="0" fontId="7" fillId="0" borderId="30" xfId="0" applyFont="1" applyFill="1" applyBorder="1" applyAlignment="1" applyProtection="1">
      <protection locked="0"/>
    </xf>
    <xf numFmtId="0" fontId="7" fillId="0" borderId="0" xfId="0" applyFont="1" applyFill="1" applyProtection="1">
      <protection locked="0"/>
    </xf>
    <xf numFmtId="0" fontId="2" fillId="0" borderId="22" xfId="0" applyFont="1" applyBorder="1"/>
    <xf numFmtId="0" fontId="4" fillId="0" borderId="19" xfId="0" applyFont="1" applyFill="1" applyBorder="1" applyAlignment="1" applyProtection="1">
      <alignment vertical="center"/>
      <protection locked="0"/>
    </xf>
    <xf numFmtId="0" fontId="4" fillId="0" borderId="27" xfId="0" applyFont="1" applyFill="1" applyBorder="1" applyAlignment="1" applyProtection="1">
      <alignment vertical="center"/>
      <protection locked="0"/>
    </xf>
    <xf numFmtId="0" fontId="22" fillId="0" borderId="0" xfId="0" applyFont="1" applyAlignment="1">
      <alignment vertical="center"/>
    </xf>
    <xf numFmtId="0" fontId="0" fillId="0" borderId="21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Border="1" applyAlignment="1">
      <alignment vertical="center"/>
    </xf>
    <xf numFmtId="0" fontId="0" fillId="0" borderId="15" xfId="0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22" fillId="0" borderId="0" xfId="0" applyFont="1" applyBorder="1" applyAlignment="1">
      <alignment vertical="center"/>
    </xf>
    <xf numFmtId="0" fontId="2" fillId="0" borderId="13" xfId="0" applyFont="1" applyFill="1" applyBorder="1"/>
    <xf numFmtId="0" fontId="2" fillId="0" borderId="19" xfId="0" applyFont="1" applyFill="1" applyBorder="1"/>
    <xf numFmtId="0" fontId="0" fillId="0" borderId="0" xfId="0" applyProtection="1"/>
    <xf numFmtId="0" fontId="5" fillId="0" borderId="1" xfId="0" applyFont="1" applyFill="1" applyBorder="1" applyProtection="1"/>
    <xf numFmtId="0" fontId="11" fillId="0" borderId="0" xfId="0" applyFont="1" applyBorder="1" applyProtection="1"/>
    <xf numFmtId="0" fontId="2" fillId="2" borderId="0" xfId="0" applyFont="1" applyFill="1" applyProtection="1"/>
    <xf numFmtId="0" fontId="11" fillId="2" borderId="0" xfId="0" applyFont="1" applyFill="1" applyProtection="1"/>
    <xf numFmtId="0" fontId="24" fillId="2" borderId="0" xfId="0" applyFont="1" applyFill="1" applyProtection="1"/>
    <xf numFmtId="0" fontId="5" fillId="2" borderId="0" xfId="0" applyFont="1" applyFill="1" applyProtection="1"/>
    <xf numFmtId="0" fontId="2" fillId="2" borderId="0" xfId="0" applyFont="1" applyFill="1" applyAlignment="1" applyProtection="1">
      <alignment horizontal="left" vertical="center"/>
    </xf>
    <xf numFmtId="0" fontId="5" fillId="0" borderId="1" xfId="0" applyFont="1" applyFill="1" applyBorder="1" applyAlignment="1" applyProtection="1">
      <alignment horizontal="right"/>
    </xf>
    <xf numFmtId="0" fontId="2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13" xfId="0" applyFont="1" applyFill="1" applyBorder="1"/>
    <xf numFmtId="0" fontId="4" fillId="0" borderId="8" xfId="0" applyFont="1" applyFill="1" applyBorder="1"/>
    <xf numFmtId="0" fontId="2" fillId="0" borderId="85" xfId="0" applyFont="1" applyBorder="1" applyProtection="1"/>
    <xf numFmtId="0" fontId="11" fillId="0" borderId="85" xfId="0" applyFont="1" applyBorder="1" applyProtection="1"/>
    <xf numFmtId="0" fontId="2" fillId="0" borderId="0" xfId="0" applyFont="1" applyProtection="1"/>
    <xf numFmtId="0" fontId="11" fillId="0" borderId="0" xfId="0" applyFont="1" applyProtection="1"/>
    <xf numFmtId="0" fontId="2" fillId="0" borderId="18" xfId="0" applyFont="1" applyFill="1" applyBorder="1" applyProtection="1"/>
    <xf numFmtId="0" fontId="11" fillId="0" borderId="0" xfId="0" applyFont="1" applyFill="1" applyBorder="1" applyProtection="1"/>
    <xf numFmtId="0" fontId="2" fillId="0" borderId="0" xfId="0" applyFont="1" applyFill="1" applyBorder="1" applyProtection="1"/>
    <xf numFmtId="0" fontId="2" fillId="0" borderId="0" xfId="0" applyFont="1" applyFill="1" applyProtection="1"/>
    <xf numFmtId="0" fontId="2" fillId="0" borderId="0" xfId="0" applyFont="1" applyFill="1" applyAlignment="1" applyProtection="1">
      <alignment horizontal="left" vertical="center"/>
    </xf>
    <xf numFmtId="0" fontId="11" fillId="0" borderId="0" xfId="0" applyFont="1" applyFill="1" applyProtection="1"/>
    <xf numFmtId="0" fontId="2" fillId="0" borderId="0" xfId="0" applyFont="1" applyFill="1" applyAlignment="1" applyProtection="1">
      <alignment horizontal="right"/>
    </xf>
    <xf numFmtId="0" fontId="2" fillId="0" borderId="23" xfId="0" applyFont="1" applyFill="1" applyBorder="1" applyAlignment="1" applyProtection="1">
      <alignment horizontal="left" vertical="center"/>
    </xf>
    <xf numFmtId="0" fontId="2" fillId="0" borderId="0" xfId="0" applyFont="1" applyFill="1" applyAlignment="1" applyProtection="1">
      <alignment horizontal="center"/>
    </xf>
    <xf numFmtId="0" fontId="2" fillId="0" borderId="17" xfId="0" applyFont="1" applyBorder="1" applyProtection="1"/>
    <xf numFmtId="0" fontId="2" fillId="0" borderId="23" xfId="0" applyFont="1" applyFill="1" applyBorder="1" applyProtection="1"/>
    <xf numFmtId="0" fontId="4" fillId="0" borderId="0" xfId="0" applyFont="1" applyFill="1" applyProtection="1"/>
    <xf numFmtId="0" fontId="10" fillId="0" borderId="10" xfId="0" applyFont="1" applyFill="1" applyBorder="1" applyAlignment="1">
      <alignment vertical="center"/>
    </xf>
    <xf numFmtId="0" fontId="12" fillId="0" borderId="12" xfId="0" applyFont="1" applyFill="1" applyBorder="1" applyAlignment="1">
      <alignment vertical="center"/>
    </xf>
    <xf numFmtId="0" fontId="12" fillId="0" borderId="19" xfId="0" applyFont="1" applyFill="1" applyBorder="1" applyAlignment="1">
      <alignment vertical="center"/>
    </xf>
    <xf numFmtId="0" fontId="12" fillId="0" borderId="20" xfId="0" applyFont="1" applyFill="1" applyBorder="1" applyAlignment="1" applyProtection="1">
      <alignment vertical="center"/>
      <protection hidden="1"/>
    </xf>
    <xf numFmtId="0" fontId="12" fillId="0" borderId="86" xfId="0" applyFont="1" applyFill="1" applyBorder="1" applyAlignment="1" applyProtection="1">
      <alignment vertical="center"/>
      <protection hidden="1"/>
    </xf>
    <xf numFmtId="0" fontId="2" fillId="0" borderId="22" xfId="0" applyFont="1" applyFill="1" applyBorder="1" applyProtection="1"/>
    <xf numFmtId="0" fontId="2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>
      <alignment horizontal="left" shrinkToFit="1"/>
    </xf>
    <xf numFmtId="0" fontId="7" fillId="0" borderId="0" xfId="0" applyFont="1" applyFill="1" applyBorder="1" applyAlignment="1">
      <alignment shrinkToFit="1"/>
    </xf>
    <xf numFmtId="0" fontId="7" fillId="0" borderId="0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14" fillId="0" borderId="23" xfId="0" applyFont="1" applyFill="1" applyBorder="1" applyProtection="1"/>
    <xf numFmtId="0" fontId="2" fillId="7" borderId="0" xfId="0" applyFont="1" applyFill="1" applyAlignment="1" applyProtection="1">
      <alignment horizontal="left" vertical="center"/>
    </xf>
    <xf numFmtId="2" fontId="11" fillId="7" borderId="0" xfId="0" applyNumberFormat="1" applyFont="1" applyFill="1" applyProtection="1"/>
    <xf numFmtId="0" fontId="2" fillId="7" borderId="0" xfId="0" applyFont="1" applyFill="1" applyAlignment="1" applyProtection="1">
      <alignment horizontal="left"/>
    </xf>
    <xf numFmtId="0" fontId="7" fillId="0" borderId="26" xfId="0" applyFont="1" applyFill="1" applyBorder="1" applyAlignment="1">
      <alignment vertical="center"/>
    </xf>
    <xf numFmtId="0" fontId="7" fillId="0" borderId="19" xfId="0" applyFont="1" applyFill="1" applyBorder="1" applyAlignment="1">
      <alignment vertical="center"/>
    </xf>
    <xf numFmtId="0" fontId="7" fillId="0" borderId="0" xfId="0" applyFont="1" applyFill="1" applyBorder="1"/>
    <xf numFmtId="0" fontId="7" fillId="0" borderId="16" xfId="0" applyFont="1" applyFill="1" applyBorder="1"/>
    <xf numFmtId="0" fontId="14" fillId="0" borderId="25" xfId="0" applyFont="1" applyBorder="1" applyProtection="1"/>
    <xf numFmtId="0" fontId="2" fillId="0" borderId="29" xfId="0" applyFont="1" applyFill="1" applyBorder="1" applyProtection="1"/>
    <xf numFmtId="0" fontId="2" fillId="0" borderId="25" xfId="0" applyFont="1" applyFill="1" applyBorder="1" applyProtection="1"/>
    <xf numFmtId="0" fontId="2" fillId="0" borderId="26" xfId="0" applyFont="1" applyFill="1" applyBorder="1" applyProtection="1"/>
    <xf numFmtId="0" fontId="2" fillId="0" borderId="27" xfId="0" applyFont="1" applyFill="1" applyBorder="1" applyProtection="1"/>
    <xf numFmtId="0" fontId="7" fillId="0" borderId="21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shrinkToFit="1"/>
    </xf>
    <xf numFmtId="0" fontId="16" fillId="0" borderId="0" xfId="0" applyFont="1" applyProtection="1"/>
    <xf numFmtId="0" fontId="2" fillId="0" borderId="21" xfId="0" applyFont="1" applyFill="1" applyBorder="1" applyProtection="1"/>
    <xf numFmtId="0" fontId="2" fillId="0" borderId="16" xfId="0" applyFont="1" applyFill="1" applyBorder="1" applyProtection="1"/>
    <xf numFmtId="0" fontId="7" fillId="0" borderId="15" xfId="0" applyFont="1" applyFill="1" applyBorder="1" applyAlignment="1">
      <alignment vertical="center"/>
    </xf>
    <xf numFmtId="0" fontId="7" fillId="0" borderId="13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7" fillId="0" borderId="13" xfId="0" applyFont="1" applyFill="1" applyBorder="1" applyAlignment="1">
      <alignment horizontal="center" shrinkToFit="1"/>
    </xf>
    <xf numFmtId="0" fontId="7" fillId="0" borderId="13" xfId="0" applyFont="1" applyFill="1" applyBorder="1"/>
    <xf numFmtId="0" fontId="7" fillId="0" borderId="30" xfId="0" applyFont="1" applyFill="1" applyBorder="1"/>
    <xf numFmtId="0" fontId="2" fillId="0" borderId="15" xfId="0" applyFont="1" applyFill="1" applyBorder="1" applyProtection="1"/>
    <xf numFmtId="0" fontId="2" fillId="0" borderId="30" xfId="0" applyFont="1" applyFill="1" applyBorder="1" applyProtection="1"/>
    <xf numFmtId="0" fontId="17" fillId="0" borderId="0" xfId="0" applyFont="1" applyFill="1" applyBorder="1" applyAlignment="1">
      <alignment vertical="center"/>
    </xf>
    <xf numFmtId="0" fontId="17" fillId="0" borderId="0" xfId="0" applyFont="1" applyFill="1" applyBorder="1"/>
    <xf numFmtId="0" fontId="17" fillId="0" borderId="16" xfId="0" applyFont="1" applyFill="1" applyBorder="1"/>
    <xf numFmtId="0" fontId="2" fillId="7" borderId="0" xfId="0" applyFont="1" applyFill="1" applyAlignment="1" applyProtection="1">
      <alignment vertical="center"/>
    </xf>
    <xf numFmtId="0" fontId="7" fillId="0" borderId="10" xfId="0" applyFont="1" applyFill="1" applyBorder="1" applyAlignment="1">
      <alignment vertical="center"/>
    </xf>
    <xf numFmtId="0" fontId="7" fillId="0" borderId="12" xfId="0" applyFont="1" applyFill="1" applyBorder="1" applyAlignment="1">
      <alignment vertical="center"/>
    </xf>
    <xf numFmtId="0" fontId="7" fillId="0" borderId="10" xfId="0" applyFont="1" applyFill="1" applyBorder="1" applyAlignment="1" applyProtection="1">
      <alignment horizontal="left" vertical="center"/>
      <protection hidden="1"/>
    </xf>
    <xf numFmtId="0" fontId="7" fillId="0" borderId="12" xfId="0" applyFont="1" applyFill="1" applyBorder="1" applyAlignment="1">
      <alignment horizontal="center"/>
    </xf>
    <xf numFmtId="0" fontId="7" fillId="0" borderId="12" xfId="0" applyFont="1" applyFill="1" applyBorder="1"/>
    <xf numFmtId="0" fontId="7" fillId="0" borderId="14" xfId="0" applyFont="1" applyFill="1" applyBorder="1"/>
    <xf numFmtId="0" fontId="7" fillId="0" borderId="25" xfId="0" applyFont="1" applyFill="1" applyBorder="1" applyProtection="1"/>
    <xf numFmtId="0" fontId="10" fillId="0" borderId="0" xfId="0" applyFont="1" applyFill="1" applyBorder="1" applyProtection="1"/>
    <xf numFmtId="0" fontId="7" fillId="0" borderId="0" xfId="0" applyFont="1" applyFill="1" applyBorder="1" applyProtection="1"/>
    <xf numFmtId="0" fontId="7" fillId="0" borderId="19" xfId="0" applyFont="1" applyFill="1" applyBorder="1" applyAlignment="1">
      <alignment horizontal="center"/>
    </xf>
    <xf numFmtId="0" fontId="16" fillId="0" borderId="0" xfId="0" applyFont="1" applyFill="1" applyProtection="1"/>
    <xf numFmtId="0" fontId="7" fillId="0" borderId="31" xfId="0" applyFont="1" applyFill="1" applyBorder="1" applyAlignment="1">
      <alignment vertical="center"/>
    </xf>
    <xf numFmtId="0" fontId="7" fillId="0" borderId="19" xfId="0" applyFont="1" applyFill="1" applyBorder="1"/>
    <xf numFmtId="0" fontId="7" fillId="0" borderId="27" xfId="0" applyFont="1" applyFill="1" applyBorder="1"/>
    <xf numFmtId="0" fontId="5" fillId="0" borderId="0" xfId="0" applyFont="1" applyFill="1" applyProtection="1"/>
    <xf numFmtId="0" fontId="7" fillId="0" borderId="10" xfId="0" applyFont="1" applyFill="1" applyBorder="1" applyAlignment="1" applyProtection="1">
      <alignment horizontal="left"/>
      <protection hidden="1"/>
    </xf>
    <xf numFmtId="0" fontId="4" fillId="0" borderId="0" xfId="0" applyFont="1" applyFill="1" applyAlignment="1" applyProtection="1">
      <alignment horizontal="left" vertical="center"/>
    </xf>
    <xf numFmtId="0" fontId="12" fillId="0" borderId="10" xfId="0" applyFont="1" applyFill="1" applyBorder="1" applyAlignment="1">
      <alignment vertical="center"/>
    </xf>
    <xf numFmtId="0" fontId="7" fillId="0" borderId="15" xfId="0" applyFont="1" applyFill="1" applyBorder="1" applyAlignment="1" applyProtection="1">
      <alignment vertical="center"/>
    </xf>
    <xf numFmtId="0" fontId="7" fillId="0" borderId="13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30" xfId="0" applyFont="1" applyFill="1" applyBorder="1" applyAlignment="1" applyProtection="1">
      <alignment vertical="center"/>
    </xf>
    <xf numFmtId="0" fontId="7" fillId="3" borderId="6" xfId="0" applyFont="1" applyFill="1" applyBorder="1" applyAlignment="1" applyProtection="1">
      <alignment horizontal="center" vertical="center"/>
      <protection locked="0"/>
    </xf>
    <xf numFmtId="0" fontId="17" fillId="0" borderId="36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14" xfId="0" applyFont="1" applyFill="1" applyBorder="1" applyAlignment="1">
      <alignment vertical="center"/>
    </xf>
    <xf numFmtId="0" fontId="2" fillId="0" borderId="0" xfId="0" quotePrefix="1" applyFont="1" applyFill="1" applyAlignment="1" applyProtection="1">
      <alignment horizontal="left" vertical="center"/>
    </xf>
    <xf numFmtId="0" fontId="9" fillId="0" borderId="11" xfId="0" applyFont="1" applyFill="1" applyBorder="1" applyAlignment="1" applyProtection="1">
      <alignment horizontal="right"/>
    </xf>
    <xf numFmtId="0" fontId="2" fillId="0" borderId="0" xfId="0" applyFont="1" applyFill="1" applyAlignment="1" applyProtection="1">
      <alignment horizontal="left"/>
    </xf>
    <xf numFmtId="0" fontId="7" fillId="0" borderId="27" xfId="0" applyFont="1" applyFill="1" applyBorder="1" applyAlignment="1">
      <alignment vertical="center"/>
    </xf>
    <xf numFmtId="0" fontId="7" fillId="0" borderId="13" xfId="0" applyFont="1" applyFill="1" applyBorder="1" applyAlignment="1"/>
    <xf numFmtId="0" fontId="7" fillId="0" borderId="0" xfId="0" applyFont="1" applyFill="1" applyBorder="1" applyAlignment="1"/>
    <xf numFmtId="0" fontId="7" fillId="0" borderId="16" xfId="0" applyFont="1" applyFill="1" applyBorder="1" applyAlignment="1"/>
    <xf numFmtId="0" fontId="16" fillId="0" borderId="11" xfId="0" applyFont="1" applyFill="1" applyBorder="1" applyProtection="1"/>
    <xf numFmtId="0" fontId="7" fillId="0" borderId="15" xfId="0" applyFont="1" applyFill="1" applyBorder="1" applyAlignment="1" applyProtection="1">
      <alignment vertical="center"/>
      <protection locked="0"/>
    </xf>
    <xf numFmtId="0" fontId="7" fillId="0" borderId="19" xfId="0" applyFont="1" applyFill="1" applyBorder="1" applyAlignment="1">
      <alignment horizontal="left" vertical="center"/>
    </xf>
    <xf numFmtId="0" fontId="7" fillId="0" borderId="27" xfId="0" applyFont="1" applyFill="1" applyBorder="1" applyAlignment="1">
      <alignment horizontal="left" vertical="center"/>
    </xf>
    <xf numFmtId="0" fontId="10" fillId="0" borderId="0" xfId="0" applyFont="1" applyFill="1" applyProtection="1"/>
    <xf numFmtId="0" fontId="7" fillId="0" borderId="13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center" vertical="top"/>
    </xf>
    <xf numFmtId="0" fontId="7" fillId="0" borderId="16" xfId="0" applyFont="1" applyFill="1" applyBorder="1" applyAlignment="1">
      <alignment horizontal="center" vertical="top"/>
    </xf>
    <xf numFmtId="0" fontId="7" fillId="0" borderId="12" xfId="0" applyFont="1" applyFill="1" applyBorder="1" applyAlignment="1">
      <alignment horizontal="center" vertical="top"/>
    </xf>
    <xf numFmtId="0" fontId="7" fillId="0" borderId="14" xfId="0" applyFont="1" applyFill="1" applyBorder="1" applyAlignment="1">
      <alignment horizontal="center" vertical="top"/>
    </xf>
    <xf numFmtId="0" fontId="2" fillId="0" borderId="10" xfId="0" applyFont="1" applyFill="1" applyBorder="1" applyProtection="1"/>
    <xf numFmtId="0" fontId="2" fillId="0" borderId="12" xfId="0" applyFont="1" applyFill="1" applyBorder="1" applyAlignment="1" applyProtection="1">
      <alignment horizontal="center"/>
    </xf>
    <xf numFmtId="0" fontId="7" fillId="0" borderId="39" xfId="0" applyFont="1" applyFill="1" applyBorder="1" applyAlignment="1" applyProtection="1">
      <alignment vertical="center"/>
    </xf>
    <xf numFmtId="0" fontId="8" fillId="0" borderId="40" xfId="0" applyFont="1" applyBorder="1"/>
    <xf numFmtId="0" fontId="8" fillId="0" borderId="41" xfId="0" applyFont="1" applyBorder="1"/>
    <xf numFmtId="0" fontId="8" fillId="0" borderId="42" xfId="0" applyFont="1" applyBorder="1"/>
    <xf numFmtId="0" fontId="7" fillId="0" borderId="5" xfId="0" applyFont="1" applyFill="1" applyBorder="1" applyAlignment="1">
      <alignment vertical="center"/>
    </xf>
    <xf numFmtId="0" fontId="7" fillId="0" borderId="44" xfId="0" applyFont="1" applyFill="1" applyBorder="1" applyAlignment="1" applyProtection="1">
      <alignment vertical="center"/>
    </xf>
    <xf numFmtId="0" fontId="8" fillId="0" borderId="45" xfId="0" applyFont="1" applyBorder="1"/>
    <xf numFmtId="0" fontId="8" fillId="0" borderId="46" xfId="0" applyFont="1" applyBorder="1"/>
    <xf numFmtId="0" fontId="7" fillId="0" borderId="9" xfId="0" applyFont="1" applyFill="1" applyBorder="1" applyAlignment="1" applyProtection="1">
      <alignment vertical="center"/>
    </xf>
    <xf numFmtId="0" fontId="8" fillId="0" borderId="13" xfId="0" applyFont="1" applyBorder="1"/>
    <xf numFmtId="0" fontId="8" fillId="0" borderId="30" xfId="0" applyFont="1" applyBorder="1"/>
    <xf numFmtId="0" fontId="7" fillId="0" borderId="47" xfId="0" applyFont="1" applyFill="1" applyBorder="1" applyAlignment="1" applyProtection="1">
      <alignment vertical="center"/>
    </xf>
    <xf numFmtId="0" fontId="8" fillId="0" borderId="48" xfId="0" applyFont="1" applyBorder="1"/>
    <xf numFmtId="0" fontId="7" fillId="0" borderId="88" xfId="0" applyFont="1" applyFill="1" applyBorder="1" applyAlignment="1">
      <alignment vertical="center"/>
    </xf>
    <xf numFmtId="0" fontId="4" fillId="0" borderId="12" xfId="0" applyFont="1" applyFill="1" applyBorder="1"/>
    <xf numFmtId="0" fontId="12" fillId="0" borderId="12" xfId="0" applyFont="1" applyFill="1" applyBorder="1" applyAlignment="1" applyProtection="1">
      <alignment vertical="center"/>
      <protection hidden="1"/>
    </xf>
    <xf numFmtId="0" fontId="12" fillId="0" borderId="14" xfId="0" applyFont="1" applyFill="1" applyBorder="1" applyAlignment="1" applyProtection="1">
      <alignment vertical="center"/>
      <protection hidden="1"/>
    </xf>
    <xf numFmtId="0" fontId="2" fillId="0" borderId="38" xfId="0" applyFont="1" applyFill="1" applyBorder="1" applyProtection="1"/>
    <xf numFmtId="0" fontId="11" fillId="0" borderId="79" xfId="0" applyFont="1" applyFill="1" applyBorder="1" applyAlignment="1" applyProtection="1">
      <alignment horizontal="left" vertical="center"/>
    </xf>
    <xf numFmtId="2" fontId="2" fillId="0" borderId="0" xfId="0" applyNumberFormat="1" applyFont="1" applyFill="1" applyProtection="1"/>
    <xf numFmtId="0" fontId="2" fillId="0" borderId="69" xfId="0" applyFont="1" applyFill="1" applyBorder="1" applyAlignment="1" applyProtection="1">
      <alignment horizontal="center"/>
    </xf>
    <xf numFmtId="0" fontId="14" fillId="0" borderId="5" xfId="0" applyFont="1" applyFill="1" applyBorder="1" applyAlignment="1" applyProtection="1">
      <alignment horizontal="left" vertical="center"/>
    </xf>
    <xf numFmtId="0" fontId="7" fillId="0" borderId="16" xfId="0" applyFont="1" applyFill="1" applyBorder="1" applyAlignment="1">
      <alignment shrinkToFit="1"/>
    </xf>
    <xf numFmtId="0" fontId="2" fillId="0" borderId="9" xfId="0" applyFont="1" applyFill="1" applyBorder="1" applyAlignment="1" applyProtection="1">
      <alignment horizontal="center"/>
    </xf>
    <xf numFmtId="0" fontId="14" fillId="0" borderId="8" xfId="0" applyFont="1" applyFill="1" applyBorder="1" applyAlignment="1" applyProtection="1">
      <alignment horizontal="left" vertical="center"/>
    </xf>
    <xf numFmtId="0" fontId="7" fillId="0" borderId="26" xfId="0" applyFont="1" applyFill="1" applyBorder="1" applyAlignment="1">
      <alignment vertical="top"/>
    </xf>
    <xf numFmtId="0" fontId="7" fillId="0" borderId="70" xfId="0" applyFont="1" applyFill="1" applyBorder="1" applyAlignment="1">
      <alignment vertical="center"/>
    </xf>
    <xf numFmtId="0" fontId="7" fillId="0" borderId="47" xfId="0" applyFont="1" applyFill="1" applyBorder="1" applyAlignment="1">
      <alignment vertical="center"/>
    </xf>
    <xf numFmtId="0" fontId="7" fillId="0" borderId="41" xfId="0" applyFont="1" applyFill="1" applyBorder="1" applyAlignment="1">
      <alignment vertical="center"/>
    </xf>
    <xf numFmtId="0" fontId="7" fillId="0" borderId="41" xfId="0" applyFont="1" applyFill="1" applyBorder="1"/>
    <xf numFmtId="0" fontId="7" fillId="0" borderId="48" xfId="0" applyFont="1" applyFill="1" applyBorder="1"/>
    <xf numFmtId="0" fontId="7" fillId="0" borderId="89" xfId="0" applyFont="1" applyFill="1" applyBorder="1" applyAlignment="1">
      <alignment vertical="center"/>
    </xf>
    <xf numFmtId="0" fontId="7" fillId="0" borderId="54" xfId="0" applyFont="1" applyFill="1" applyBorder="1" applyAlignment="1">
      <alignment vertical="center"/>
    </xf>
    <xf numFmtId="0" fontId="7" fillId="0" borderId="54" xfId="0" applyFont="1" applyFill="1" applyBorder="1"/>
    <xf numFmtId="0" fontId="7" fillId="0" borderId="45" xfId="0" applyFont="1" applyFill="1" applyBorder="1"/>
    <xf numFmtId="0" fontId="7" fillId="0" borderId="46" xfId="0" applyFont="1" applyFill="1" applyBorder="1"/>
    <xf numFmtId="0" fontId="7" fillId="0" borderId="87" xfId="0" applyFont="1" applyFill="1" applyBorder="1" applyAlignment="1">
      <alignment vertical="center"/>
    </xf>
    <xf numFmtId="0" fontId="7" fillId="0" borderId="72" xfId="0" applyFont="1" applyFill="1" applyBorder="1"/>
    <xf numFmtId="0" fontId="7" fillId="0" borderId="73" xfId="0" applyFont="1" applyFill="1" applyBorder="1"/>
    <xf numFmtId="0" fontId="7" fillId="3" borderId="23" xfId="0" applyFont="1" applyFill="1" applyBorder="1" applyAlignment="1" applyProtection="1">
      <alignment horizontal="center" vertical="center"/>
      <protection locked="0"/>
    </xf>
    <xf numFmtId="0" fontId="7" fillId="0" borderId="9" xfId="0" applyFont="1" applyFill="1" applyBorder="1" applyAlignment="1">
      <alignment vertical="center"/>
    </xf>
    <xf numFmtId="0" fontId="7" fillId="0" borderId="44" xfId="0" applyFont="1" applyFill="1" applyBorder="1" applyAlignment="1">
      <alignment vertical="center"/>
    </xf>
    <xf numFmtId="0" fontId="7" fillId="0" borderId="36" xfId="0" applyFont="1" applyFill="1" applyBorder="1" applyAlignment="1">
      <alignment vertical="center"/>
    </xf>
    <xf numFmtId="0" fontId="7" fillId="0" borderId="45" xfId="0" applyFont="1" applyFill="1" applyBorder="1" applyAlignment="1">
      <alignment vertical="center"/>
    </xf>
    <xf numFmtId="0" fontId="11" fillId="0" borderId="0" xfId="0" applyFont="1" applyFill="1" applyAlignment="1" applyProtection="1">
      <alignment horizontal="left"/>
    </xf>
    <xf numFmtId="0" fontId="24" fillId="0" borderId="0" xfId="0" applyFont="1" applyFill="1" applyProtection="1"/>
    <xf numFmtId="0" fontId="7" fillId="0" borderId="90" xfId="0" applyFont="1" applyFill="1" applyBorder="1" applyAlignment="1">
      <alignment vertical="center"/>
    </xf>
    <xf numFmtId="0" fontId="7" fillId="0" borderId="12" xfId="0" applyFont="1" applyFill="1" applyBorder="1" applyAlignment="1"/>
    <xf numFmtId="0" fontId="7" fillId="0" borderId="14" xfId="0" applyFont="1" applyFill="1" applyBorder="1" applyAlignment="1"/>
    <xf numFmtId="0" fontId="0" fillId="0" borderId="0" xfId="0" applyAlignment="1" applyProtection="1">
      <alignment vertical="center"/>
    </xf>
    <xf numFmtId="0" fontId="8" fillId="0" borderId="40" xfId="0" applyFont="1" applyBorder="1" applyAlignment="1"/>
    <xf numFmtId="0" fontId="8" fillId="0" borderId="14" xfId="0" applyFont="1" applyBorder="1" applyAlignment="1"/>
    <xf numFmtId="0" fontId="7" fillId="0" borderId="19" xfId="0" applyFont="1" applyFill="1" applyBorder="1" applyAlignment="1"/>
    <xf numFmtId="0" fontId="7" fillId="0" borderId="27" xfId="0" applyFont="1" applyFill="1" applyBorder="1" applyAlignment="1"/>
    <xf numFmtId="0" fontId="7" fillId="0" borderId="26" xfId="0" applyFont="1" applyFill="1" applyBorder="1" applyAlignment="1">
      <alignment vertical="center" wrapText="1"/>
    </xf>
    <xf numFmtId="0" fontId="7" fillId="0" borderId="19" xfId="0" applyFont="1" applyFill="1" applyBorder="1" applyAlignment="1">
      <alignment vertical="center" wrapText="1"/>
    </xf>
    <xf numFmtId="0" fontId="7" fillId="0" borderId="70" xfId="0" applyFont="1" applyFill="1" applyBorder="1" applyAlignment="1">
      <alignment vertical="center" wrapText="1"/>
    </xf>
    <xf numFmtId="0" fontId="7" fillId="0" borderId="69" xfId="0" applyFont="1" applyFill="1" applyBorder="1" applyAlignment="1"/>
    <xf numFmtId="0" fontId="7" fillId="0" borderId="12" xfId="0" applyFont="1" applyFill="1" applyBorder="1" applyAlignment="1">
      <alignment vertical="center" wrapText="1"/>
    </xf>
    <xf numFmtId="0" fontId="7" fillId="0" borderId="31" xfId="0" applyFont="1" applyFill="1" applyBorder="1" applyAlignment="1">
      <alignment vertical="center" wrapText="1"/>
    </xf>
    <xf numFmtId="0" fontId="7" fillId="0" borderId="0" xfId="0" applyFont="1" applyBorder="1" applyAlignment="1">
      <alignment horizontal="center"/>
    </xf>
    <xf numFmtId="0" fontId="14" fillId="0" borderId="25" xfId="0" applyFont="1" applyFill="1" applyBorder="1" applyProtection="1"/>
    <xf numFmtId="0" fontId="14" fillId="0" borderId="0" xfId="0" applyFont="1" applyFill="1" applyAlignment="1" applyProtection="1">
      <alignment horizontal="left" vertical="center"/>
    </xf>
    <xf numFmtId="0" fontId="7" fillId="0" borderId="11" xfId="0" applyFont="1" applyBorder="1" applyAlignment="1">
      <alignment horizontal="center"/>
    </xf>
    <xf numFmtId="0" fontId="14" fillId="0" borderId="0" xfId="0" applyFont="1" applyFill="1" applyBorder="1" applyProtection="1"/>
    <xf numFmtId="0" fontId="4" fillId="0" borderId="15" xfId="0" applyFont="1" applyFill="1" applyBorder="1" applyAlignment="1">
      <alignment vertical="center"/>
    </xf>
    <xf numFmtId="0" fontId="15" fillId="0" borderId="13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4" fillId="0" borderId="51" xfId="0" applyFont="1" applyFill="1" applyBorder="1" applyAlignment="1">
      <alignment vertical="center"/>
    </xf>
    <xf numFmtId="0" fontId="15" fillId="0" borderId="19" xfId="0" applyFont="1" applyBorder="1" applyAlignment="1">
      <alignment vertical="center"/>
    </xf>
    <xf numFmtId="0" fontId="15" fillId="0" borderId="70" xfId="0" applyFont="1" applyBorder="1" applyAlignment="1">
      <alignment vertical="center"/>
    </xf>
    <xf numFmtId="0" fontId="7" fillId="0" borderId="80" xfId="0" applyFont="1" applyBorder="1" applyAlignment="1">
      <alignment horizontal="center"/>
    </xf>
    <xf numFmtId="0" fontId="7" fillId="0" borderId="81" xfId="0" applyFont="1" applyBorder="1" applyAlignment="1">
      <alignment horizontal="center"/>
    </xf>
    <xf numFmtId="0" fontId="15" fillId="0" borderId="72" xfId="0" applyFont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30" xfId="0" applyFont="1" applyFill="1" applyBorder="1" applyAlignment="1">
      <alignment vertical="center"/>
    </xf>
    <xf numFmtId="0" fontId="7" fillId="0" borderId="15" xfId="0" applyFont="1" applyFill="1" applyBorder="1"/>
    <xf numFmtId="0" fontId="7" fillId="0" borderId="15" xfId="0" applyFont="1" applyFill="1" applyBorder="1" applyAlignment="1"/>
    <xf numFmtId="0" fontId="7" fillId="0" borderId="30" xfId="0" applyFont="1" applyFill="1" applyBorder="1" applyAlignment="1"/>
    <xf numFmtId="0" fontId="20" fillId="0" borderId="0" xfId="0" applyFont="1" applyFill="1" applyAlignment="1" applyProtection="1">
      <alignment horizontal="left" vertical="center"/>
    </xf>
    <xf numFmtId="0" fontId="5" fillId="0" borderId="0" xfId="0" applyFont="1" applyFill="1" applyAlignment="1" applyProtection="1">
      <alignment horizontal="left" vertical="center"/>
    </xf>
    <xf numFmtId="0" fontId="2" fillId="0" borderId="0" xfId="0" applyFont="1" applyBorder="1" applyProtection="1"/>
    <xf numFmtId="0" fontId="14" fillId="0" borderId="0" xfId="0" applyFont="1" applyProtection="1"/>
    <xf numFmtId="0" fontId="4" fillId="0" borderId="26" xfId="0" applyFont="1" applyFill="1" applyBorder="1" applyAlignment="1">
      <alignment vertical="center"/>
    </xf>
    <xf numFmtId="0" fontId="4" fillId="0" borderId="19" xfId="0" applyFont="1" applyFill="1" applyBorder="1" applyAlignment="1">
      <alignment vertical="center"/>
    </xf>
    <xf numFmtId="0" fontId="4" fillId="0" borderId="27" xfId="0" applyFont="1" applyFill="1" applyBorder="1" applyAlignment="1">
      <alignment vertical="center"/>
    </xf>
    <xf numFmtId="0" fontId="22" fillId="0" borderId="0" xfId="0" applyFont="1" applyAlignment="1" applyProtection="1">
      <alignment vertical="center"/>
    </xf>
    <xf numFmtId="0" fontId="0" fillId="0" borderId="21" xfId="0" applyBorder="1" applyAlignment="1">
      <alignment vertical="center"/>
    </xf>
    <xf numFmtId="0" fontId="0" fillId="0" borderId="0" xfId="0" applyBorder="1" applyAlignment="1" applyProtection="1">
      <alignment vertical="center"/>
    </xf>
    <xf numFmtId="0" fontId="0" fillId="0" borderId="15" xfId="0" applyBorder="1" applyAlignment="1">
      <alignment vertical="center"/>
    </xf>
    <xf numFmtId="0" fontId="0" fillId="0" borderId="13" xfId="0" applyBorder="1" applyAlignment="1">
      <alignment vertical="center"/>
    </xf>
    <xf numFmtId="0" fontId="22" fillId="0" borderId="0" xfId="0" applyFont="1" applyBorder="1" applyAlignment="1" applyProtection="1">
      <alignment vertical="center"/>
    </xf>
    <xf numFmtId="0" fontId="7" fillId="0" borderId="10" xfId="0" applyFont="1" applyFill="1" applyBorder="1" applyAlignment="1" applyProtection="1">
      <alignment horizontal="left" vertical="center" wrapText="1"/>
      <protection locked="0"/>
    </xf>
    <xf numFmtId="0" fontId="7" fillId="0" borderId="12" xfId="0" applyFont="1" applyFill="1" applyBorder="1" applyAlignment="1" applyProtection="1">
      <alignment horizontal="left" vertical="center" wrapText="1"/>
      <protection locked="0"/>
    </xf>
    <xf numFmtId="0" fontId="7" fillId="0" borderId="31" xfId="0" applyFont="1" applyFill="1" applyBorder="1" applyAlignment="1" applyProtection="1">
      <alignment horizontal="left" vertical="center" wrapText="1"/>
      <protection locked="0"/>
    </xf>
    <xf numFmtId="0" fontId="7" fillId="3" borderId="56" xfId="0" applyFont="1" applyFill="1" applyBorder="1" applyAlignment="1" applyProtection="1">
      <alignment horizontal="center"/>
      <protection locked="0"/>
    </xf>
    <xf numFmtId="0" fontId="7" fillId="3" borderId="20" xfId="0" applyFont="1" applyFill="1" applyBorder="1" applyAlignment="1" applyProtection="1">
      <alignment horizontal="center"/>
      <protection locked="0"/>
    </xf>
    <xf numFmtId="0" fontId="7" fillId="3" borderId="84" xfId="0" applyFont="1" applyFill="1" applyBorder="1" applyAlignment="1" applyProtection="1">
      <alignment horizontal="center"/>
      <protection locked="0"/>
    </xf>
    <xf numFmtId="0" fontId="7" fillId="0" borderId="9" xfId="0" applyFont="1" applyFill="1" applyBorder="1" applyAlignment="1" applyProtection="1">
      <alignment horizontal="center" vertical="center" shrinkToFit="1"/>
      <protection locked="0"/>
    </xf>
    <xf numFmtId="0" fontId="7" fillId="0" borderId="30" xfId="0" applyFont="1" applyFill="1" applyBorder="1" applyAlignment="1" applyProtection="1">
      <alignment horizontal="center" vertical="center" shrinkToFit="1"/>
      <protection locked="0"/>
    </xf>
    <xf numFmtId="0" fontId="7" fillId="0" borderId="10" xfId="0" applyFont="1" applyFill="1" applyBorder="1" applyAlignment="1" applyProtection="1">
      <alignment horizontal="center" vertical="center" shrinkToFit="1"/>
      <protection locked="0"/>
    </xf>
    <xf numFmtId="0" fontId="7" fillId="0" borderId="14" xfId="0" applyFont="1" applyFill="1" applyBorder="1" applyAlignment="1" applyProtection="1">
      <alignment horizontal="center" vertical="center" shrinkToFit="1"/>
      <protection locked="0"/>
    </xf>
    <xf numFmtId="0" fontId="7" fillId="3" borderId="6" xfId="0" applyFont="1" applyFill="1" applyBorder="1" applyAlignment="1" applyProtection="1">
      <alignment horizontal="center"/>
      <protection locked="0"/>
    </xf>
    <xf numFmtId="0" fontId="7" fillId="3" borderId="28" xfId="0" applyFont="1" applyFill="1" applyBorder="1" applyAlignment="1" applyProtection="1">
      <alignment horizontal="center"/>
      <protection locked="0"/>
    </xf>
    <xf numFmtId="0" fontId="7" fillId="3" borderId="7" xfId="0" applyFont="1" applyFill="1" applyBorder="1" applyAlignment="1" applyProtection="1">
      <alignment horizontal="center"/>
      <protection locked="0"/>
    </xf>
    <xf numFmtId="0" fontId="7" fillId="3" borderId="6" xfId="0" applyFont="1" applyFill="1" applyBorder="1" applyAlignment="1" applyProtection="1">
      <alignment horizontal="center" vertical="center"/>
      <protection locked="0"/>
    </xf>
    <xf numFmtId="0" fontId="7" fillId="3" borderId="28" xfId="0" applyFont="1" applyFill="1" applyBorder="1" applyAlignment="1" applyProtection="1">
      <alignment horizontal="center" vertical="center"/>
      <protection locked="0"/>
    </xf>
    <xf numFmtId="0" fontId="7" fillId="3" borderId="7" xfId="0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Alignment="1" applyProtection="1">
      <alignment horizontal="left" vertical="center"/>
      <protection locked="0"/>
    </xf>
    <xf numFmtId="0" fontId="7" fillId="3" borderId="28" xfId="0" applyFont="1" applyFill="1" applyBorder="1" applyAlignment="1" applyProtection="1">
      <alignment horizontal="left" vertical="center"/>
      <protection locked="0"/>
    </xf>
    <xf numFmtId="0" fontId="7" fillId="3" borderId="7" xfId="0" applyFont="1" applyFill="1" applyBorder="1" applyAlignment="1" applyProtection="1">
      <alignment horizontal="left" vertical="center"/>
      <protection locked="0"/>
    </xf>
    <xf numFmtId="176" fontId="7" fillId="3" borderId="6" xfId="0" applyNumberFormat="1" applyFont="1" applyFill="1" applyBorder="1" applyAlignment="1" applyProtection="1">
      <alignment horizontal="center" vertical="center"/>
      <protection locked="0"/>
    </xf>
    <xf numFmtId="176" fontId="7" fillId="3" borderId="28" xfId="0" applyNumberFormat="1" applyFont="1" applyFill="1" applyBorder="1" applyAlignment="1" applyProtection="1">
      <alignment horizontal="center" vertical="center"/>
      <protection locked="0"/>
    </xf>
    <xf numFmtId="176" fontId="7" fillId="3" borderId="7" xfId="0" applyNumberFormat="1" applyFont="1" applyFill="1" applyBorder="1" applyAlignment="1" applyProtection="1">
      <alignment horizontal="center" vertical="center"/>
      <protection locked="0"/>
    </xf>
    <xf numFmtId="0" fontId="7" fillId="0" borderId="9" xfId="0" applyFont="1" applyFill="1" applyBorder="1" applyAlignment="1" applyProtection="1">
      <alignment horizontal="center"/>
      <protection locked="0"/>
    </xf>
    <xf numFmtId="0" fontId="7" fillId="0" borderId="30" xfId="0" applyFont="1" applyFill="1" applyBorder="1" applyAlignment="1" applyProtection="1">
      <alignment horizontal="center"/>
      <protection locked="0"/>
    </xf>
    <xf numFmtId="0" fontId="7" fillId="3" borderId="82" xfId="0" applyFont="1" applyFill="1" applyBorder="1" applyAlignment="1" applyProtection="1">
      <alignment horizontal="center"/>
      <protection locked="0"/>
    </xf>
    <xf numFmtId="0" fontId="7" fillId="3" borderId="24" xfId="0" applyFont="1" applyFill="1" applyBorder="1" applyAlignment="1" applyProtection="1">
      <alignment horizontal="center"/>
      <protection locked="0"/>
    </xf>
    <xf numFmtId="0" fontId="7" fillId="3" borderId="83" xfId="0" applyFont="1" applyFill="1" applyBorder="1" applyAlignment="1" applyProtection="1">
      <alignment horizontal="center"/>
      <protection locked="0"/>
    </xf>
    <xf numFmtId="0" fontId="7" fillId="0" borderId="12" xfId="0" applyFont="1" applyFill="1" applyBorder="1" applyAlignment="1" applyProtection="1">
      <alignment horizontal="center" vertical="center" shrinkToFit="1"/>
      <protection locked="0"/>
    </xf>
    <xf numFmtId="176" fontId="7" fillId="3" borderId="38" xfId="0" applyNumberFormat="1" applyFont="1" applyFill="1" applyBorder="1" applyAlignment="1" applyProtection="1">
      <alignment horizontal="center" vertical="center"/>
      <protection locked="0"/>
    </xf>
    <xf numFmtId="176" fontId="7" fillId="3" borderId="78" xfId="0" applyNumberFormat="1" applyFont="1" applyFill="1" applyBorder="1" applyAlignment="1" applyProtection="1">
      <alignment horizontal="center" vertical="center"/>
      <protection locked="0"/>
    </xf>
    <xf numFmtId="176" fontId="7" fillId="3" borderId="79" xfId="0" applyNumberFormat="1" applyFont="1" applyFill="1" applyBorder="1" applyAlignment="1" applyProtection="1">
      <alignment horizontal="center" vertical="center"/>
      <protection locked="0"/>
    </xf>
    <xf numFmtId="0" fontId="7" fillId="3" borderId="38" xfId="0" applyFont="1" applyFill="1" applyBorder="1" applyAlignment="1" applyProtection="1">
      <alignment horizontal="center"/>
      <protection locked="0"/>
    </xf>
    <xf numFmtId="0" fontId="7" fillId="3" borderId="79" xfId="0" applyFont="1" applyFill="1" applyBorder="1" applyAlignment="1" applyProtection="1">
      <alignment horizontal="center"/>
      <protection locked="0"/>
    </xf>
    <xf numFmtId="0" fontId="7" fillId="0" borderId="17" xfId="0" applyFont="1" applyBorder="1" applyAlignment="1" applyProtection="1">
      <alignment horizontal="center"/>
      <protection locked="0"/>
    </xf>
    <xf numFmtId="176" fontId="7" fillId="3" borderId="32" xfId="0" applyNumberFormat="1" applyFont="1" applyFill="1" applyBorder="1" applyAlignment="1" applyProtection="1">
      <alignment horizontal="center" vertical="center"/>
      <protection locked="0"/>
    </xf>
    <xf numFmtId="176" fontId="7" fillId="3" borderId="33" xfId="0" applyNumberFormat="1" applyFont="1" applyFill="1" applyBorder="1" applyAlignment="1" applyProtection="1">
      <alignment horizontal="center" vertical="center"/>
      <protection locked="0"/>
    </xf>
    <xf numFmtId="176" fontId="7" fillId="3" borderId="34" xfId="0" applyNumberFormat="1" applyFont="1" applyFill="1" applyBorder="1" applyAlignment="1" applyProtection="1">
      <alignment horizontal="center" vertical="center"/>
      <protection locked="0"/>
    </xf>
    <xf numFmtId="0" fontId="7" fillId="0" borderId="36" xfId="0" applyFont="1" applyFill="1" applyBorder="1" applyAlignment="1" applyProtection="1">
      <alignment horizontal="center"/>
      <protection locked="0"/>
    </xf>
    <xf numFmtId="0" fontId="7" fillId="0" borderId="14" xfId="0" applyFont="1" applyFill="1" applyBorder="1" applyAlignment="1" applyProtection="1">
      <alignment horizontal="center"/>
      <protection locked="0"/>
    </xf>
    <xf numFmtId="176" fontId="7" fillId="3" borderId="69" xfId="0" applyNumberFormat="1" applyFont="1" applyFill="1" applyBorder="1" applyAlignment="1" applyProtection="1">
      <alignment horizontal="center" vertical="center"/>
      <protection locked="0"/>
    </xf>
    <xf numFmtId="176" fontId="7" fillId="3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13" xfId="0" applyFont="1" applyFill="1" applyBorder="1" applyAlignment="1" applyProtection="1">
      <alignment horizontal="center"/>
      <protection locked="0"/>
    </xf>
    <xf numFmtId="0" fontId="7" fillId="0" borderId="11" xfId="0" applyFont="1" applyBorder="1" applyAlignment="1" applyProtection="1">
      <alignment horizontal="center"/>
      <protection locked="0"/>
    </xf>
    <xf numFmtId="0" fontId="4" fillId="0" borderId="10" xfId="0" applyFont="1" applyFill="1" applyBorder="1" applyAlignment="1" applyProtection="1">
      <alignment vertical="center"/>
      <protection locked="0"/>
    </xf>
    <xf numFmtId="0" fontId="4" fillId="0" borderId="12" xfId="0" applyFont="1" applyFill="1" applyBorder="1" applyAlignment="1" applyProtection="1">
      <alignment vertical="center"/>
      <protection locked="0"/>
    </xf>
    <xf numFmtId="0" fontId="4" fillId="0" borderId="31" xfId="0" applyFont="1" applyFill="1" applyBorder="1" applyAlignment="1" applyProtection="1">
      <alignment vertical="center"/>
      <protection locked="0"/>
    </xf>
    <xf numFmtId="0" fontId="7" fillId="3" borderId="32" xfId="0" applyFont="1" applyFill="1" applyBorder="1" applyAlignment="1" applyProtection="1">
      <alignment horizontal="center" vertical="center"/>
      <protection locked="0"/>
    </xf>
    <xf numFmtId="0" fontId="7" fillId="3" borderId="33" xfId="0" applyFont="1" applyFill="1" applyBorder="1" applyAlignment="1" applyProtection="1">
      <alignment horizontal="center" vertical="center"/>
      <protection locked="0"/>
    </xf>
    <xf numFmtId="0" fontId="7" fillId="3" borderId="34" xfId="0" applyFont="1" applyFill="1" applyBorder="1" applyAlignment="1" applyProtection="1">
      <alignment horizontal="center" vertical="center"/>
      <protection locked="0"/>
    </xf>
    <xf numFmtId="0" fontId="7" fillId="3" borderId="38" xfId="0" applyFont="1" applyFill="1" applyBorder="1" applyAlignment="1" applyProtection="1">
      <alignment horizontal="center" vertical="center"/>
      <protection locked="0"/>
    </xf>
    <xf numFmtId="0" fontId="7" fillId="3" borderId="78" xfId="0" applyFont="1" applyFill="1" applyBorder="1" applyAlignment="1" applyProtection="1">
      <alignment horizontal="center" vertical="center"/>
      <protection locked="0"/>
    </xf>
    <xf numFmtId="0" fontId="7" fillId="3" borderId="79" xfId="0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Alignment="1" applyProtection="1">
      <alignment horizontal="left" vertical="center" shrinkToFit="1"/>
      <protection locked="0"/>
    </xf>
    <xf numFmtId="0" fontId="7" fillId="3" borderId="28" xfId="0" applyFont="1" applyFill="1" applyBorder="1" applyAlignment="1" applyProtection="1">
      <alignment horizontal="left" vertical="center" shrinkToFit="1"/>
      <protection locked="0"/>
    </xf>
    <xf numFmtId="0" fontId="7" fillId="3" borderId="7" xfId="0" applyFont="1" applyFill="1" applyBorder="1" applyAlignment="1" applyProtection="1">
      <alignment horizontal="left" vertical="center" shrinkToFit="1"/>
      <protection locked="0"/>
    </xf>
    <xf numFmtId="0" fontId="4" fillId="0" borderId="21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8" fillId="0" borderId="15" xfId="0" applyFont="1" applyFill="1" applyBorder="1" applyAlignment="1" applyProtection="1">
      <alignment horizontal="center"/>
      <protection locked="0"/>
    </xf>
    <xf numFmtId="0" fontId="8" fillId="0" borderId="13" xfId="0" applyFont="1" applyFill="1" applyBorder="1" applyAlignment="1" applyProtection="1">
      <alignment horizontal="center"/>
      <protection locked="0"/>
    </xf>
    <xf numFmtId="0" fontId="8" fillId="0" borderId="30" xfId="0" applyFont="1" applyFill="1" applyBorder="1" applyAlignment="1" applyProtection="1">
      <alignment horizontal="center"/>
      <protection locked="0"/>
    </xf>
    <xf numFmtId="0" fontId="4" fillId="0" borderId="10" xfId="0" applyFont="1" applyFill="1" applyBorder="1" applyAlignment="1" applyProtection="1">
      <alignment horizontal="left"/>
      <protection locked="0"/>
    </xf>
    <xf numFmtId="0" fontId="7" fillId="0" borderId="12" xfId="0" applyFont="1" applyFill="1" applyBorder="1" applyAlignment="1" applyProtection="1">
      <alignment horizontal="left"/>
      <protection locked="0"/>
    </xf>
    <xf numFmtId="0" fontId="7" fillId="0" borderId="0" xfId="0" applyFont="1" applyFill="1" applyBorder="1" applyAlignment="1" applyProtection="1">
      <alignment horizontal="left"/>
      <protection locked="0"/>
    </xf>
    <xf numFmtId="0" fontId="7" fillId="0" borderId="14" xfId="0" applyFont="1" applyFill="1" applyBorder="1" applyAlignment="1" applyProtection="1">
      <alignment horizontal="left"/>
      <protection locked="0"/>
    </xf>
    <xf numFmtId="0" fontId="7" fillId="0" borderId="10" xfId="0" applyFont="1" applyFill="1" applyBorder="1" applyAlignment="1" applyProtection="1">
      <alignment horizontal="left" vertical="center"/>
      <protection locked="0"/>
    </xf>
    <xf numFmtId="0" fontId="7" fillId="0" borderId="12" xfId="0" applyFont="1" applyFill="1" applyBorder="1" applyAlignment="1" applyProtection="1">
      <alignment horizontal="left" vertical="center"/>
      <protection locked="0"/>
    </xf>
    <xf numFmtId="0" fontId="7" fillId="0" borderId="31" xfId="0" applyFont="1" applyFill="1" applyBorder="1" applyAlignment="1" applyProtection="1">
      <alignment horizontal="left" vertical="center"/>
      <protection locked="0"/>
    </xf>
    <xf numFmtId="40" fontId="7" fillId="5" borderId="63" xfId="0" applyNumberFormat="1" applyFont="1" applyFill="1" applyBorder="1" applyAlignment="1" applyProtection="1">
      <alignment horizontal="center" vertical="center"/>
      <protection locked="0"/>
    </xf>
    <xf numFmtId="40" fontId="8" fillId="5" borderId="64" xfId="0" applyNumberFormat="1" applyFont="1" applyFill="1" applyBorder="1" applyProtection="1">
      <protection locked="0"/>
    </xf>
    <xf numFmtId="40" fontId="8" fillId="5" borderId="65" xfId="0" applyNumberFormat="1" applyFont="1" applyFill="1" applyBorder="1" applyProtection="1">
      <protection locked="0"/>
    </xf>
    <xf numFmtId="40" fontId="7" fillId="6" borderId="39" xfId="1" applyNumberFormat="1" applyFont="1" applyFill="1" applyBorder="1" applyAlignment="1" applyProtection="1">
      <alignment horizontal="center" vertical="center"/>
      <protection locked="0"/>
    </xf>
    <xf numFmtId="40" fontId="7" fillId="6" borderId="40" xfId="1" applyNumberFormat="1" applyFont="1" applyFill="1" applyBorder="1" applyAlignment="1" applyProtection="1">
      <alignment horizontal="center" vertical="center"/>
      <protection locked="0"/>
    </xf>
    <xf numFmtId="40" fontId="7" fillId="6" borderId="61" xfId="1" applyNumberFormat="1" applyFont="1" applyFill="1" applyBorder="1" applyAlignment="1" applyProtection="1">
      <alignment horizontal="center" vertical="center"/>
      <protection locked="0"/>
    </xf>
    <xf numFmtId="40" fontId="7" fillId="6" borderId="44" xfId="1" applyNumberFormat="1" applyFont="1" applyFill="1" applyBorder="1" applyAlignment="1" applyProtection="1">
      <alignment horizontal="center" vertical="center"/>
      <protection locked="0"/>
    </xf>
    <xf numFmtId="40" fontId="7" fillId="6" borderId="45" xfId="1" applyNumberFormat="1" applyFont="1" applyFill="1" applyBorder="1" applyAlignment="1" applyProtection="1">
      <alignment horizontal="center" vertical="center"/>
      <protection locked="0"/>
    </xf>
    <xf numFmtId="40" fontId="7" fillId="6" borderId="62" xfId="1" applyNumberFormat="1" applyFont="1" applyFill="1" applyBorder="1" applyAlignment="1" applyProtection="1">
      <alignment horizontal="center" vertical="center"/>
      <protection locked="0"/>
    </xf>
    <xf numFmtId="0" fontId="7" fillId="0" borderId="21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16" xfId="0" applyFont="1" applyFill="1" applyBorder="1" applyAlignment="1" applyProtection="1">
      <alignment horizontal="center" vertical="center"/>
      <protection locked="0"/>
    </xf>
    <xf numFmtId="0" fontId="7" fillId="0" borderId="58" xfId="0" applyFont="1" applyFill="1" applyBorder="1" applyAlignment="1" applyProtection="1">
      <alignment horizontal="center" vertical="center"/>
      <protection locked="0"/>
    </xf>
    <xf numFmtId="0" fontId="7" fillId="0" borderId="24" xfId="0" applyFont="1" applyFill="1" applyBorder="1" applyAlignment="1" applyProtection="1">
      <alignment horizontal="center" vertical="center"/>
      <protection locked="0"/>
    </xf>
    <xf numFmtId="0" fontId="7" fillId="0" borderId="59" xfId="0" applyFont="1" applyFill="1" applyBorder="1" applyAlignment="1" applyProtection="1">
      <alignment horizontal="center" vertical="center"/>
      <protection locked="0"/>
    </xf>
    <xf numFmtId="0" fontId="7" fillId="0" borderId="58" xfId="0" applyFont="1" applyFill="1" applyBorder="1" applyAlignment="1" applyProtection="1">
      <alignment horizontal="center" vertical="center" shrinkToFit="1"/>
      <protection locked="0"/>
    </xf>
    <xf numFmtId="0" fontId="7" fillId="0" borderId="24" xfId="0" applyFont="1" applyFill="1" applyBorder="1" applyAlignment="1" applyProtection="1">
      <alignment horizontal="center" vertical="center" shrinkToFit="1"/>
      <protection locked="0"/>
    </xf>
    <xf numFmtId="0" fontId="7" fillId="0" borderId="59" xfId="0" applyFont="1" applyFill="1" applyBorder="1" applyAlignment="1" applyProtection="1">
      <alignment horizontal="center" vertical="center" shrinkToFit="1"/>
      <protection locked="0"/>
    </xf>
    <xf numFmtId="0" fontId="7" fillId="0" borderId="21" xfId="0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 shrinkToFit="1"/>
      <protection locked="0"/>
    </xf>
    <xf numFmtId="0" fontId="7" fillId="0" borderId="60" xfId="0" applyFont="1" applyFill="1" applyBorder="1" applyAlignment="1" applyProtection="1">
      <alignment horizontal="center" vertical="center" shrinkToFit="1"/>
      <protection locked="0"/>
    </xf>
    <xf numFmtId="40" fontId="7" fillId="3" borderId="6" xfId="1" applyNumberFormat="1" applyFont="1" applyFill="1" applyBorder="1" applyAlignment="1" applyProtection="1">
      <alignment horizontal="center" vertical="center"/>
      <protection locked="0"/>
    </xf>
    <xf numFmtId="40" fontId="7" fillId="3" borderId="28" xfId="1" applyNumberFormat="1" applyFont="1" applyFill="1" applyBorder="1" applyAlignment="1" applyProtection="1">
      <alignment horizontal="center" vertical="center"/>
      <protection locked="0"/>
    </xf>
    <xf numFmtId="40" fontId="7" fillId="3" borderId="7" xfId="1" applyNumberFormat="1" applyFont="1" applyFill="1" applyBorder="1" applyAlignment="1" applyProtection="1">
      <alignment horizontal="center" vertical="center"/>
      <protection locked="0"/>
    </xf>
    <xf numFmtId="0" fontId="7" fillId="0" borderId="51" xfId="0" applyFont="1" applyFill="1" applyBorder="1" applyAlignment="1" applyProtection="1">
      <alignment vertical="center"/>
      <protection locked="0"/>
    </xf>
    <xf numFmtId="0" fontId="7" fillId="0" borderId="41" xfId="0" applyFont="1" applyFill="1" applyBorder="1" applyAlignment="1" applyProtection="1">
      <alignment vertical="center"/>
      <protection locked="0"/>
    </xf>
    <xf numFmtId="0" fontId="7" fillId="0" borderId="52" xfId="0" applyFont="1" applyFill="1" applyBorder="1" applyAlignment="1" applyProtection="1">
      <alignment vertical="center"/>
      <protection locked="0"/>
    </xf>
    <xf numFmtId="0" fontId="8" fillId="0" borderId="28" xfId="0" applyFont="1" applyBorder="1" applyAlignment="1" applyProtection="1">
      <alignment vertical="center"/>
      <protection locked="0"/>
    </xf>
    <xf numFmtId="0" fontId="8" fillId="0" borderId="7" xfId="0" applyFont="1" applyBorder="1" applyAlignment="1" applyProtection="1">
      <alignment vertical="center"/>
      <protection locked="0"/>
    </xf>
    <xf numFmtId="177" fontId="7" fillId="3" borderId="6" xfId="0" applyNumberFormat="1" applyFont="1" applyFill="1" applyBorder="1" applyAlignment="1" applyProtection="1">
      <alignment horizontal="center" vertical="center"/>
      <protection locked="0"/>
    </xf>
    <xf numFmtId="177" fontId="7" fillId="3" borderId="28" xfId="0" applyNumberFormat="1" applyFont="1" applyFill="1" applyBorder="1" applyAlignment="1" applyProtection="1">
      <alignment horizontal="center" vertical="center"/>
      <protection locked="0"/>
    </xf>
    <xf numFmtId="177" fontId="7" fillId="3" borderId="7" xfId="0" applyNumberFormat="1" applyFont="1" applyFill="1" applyBorder="1" applyAlignment="1" applyProtection="1">
      <alignment horizontal="center" vertical="center"/>
      <protection locked="0"/>
    </xf>
    <xf numFmtId="0" fontId="7" fillId="0" borderId="56" xfId="0" applyFont="1" applyFill="1" applyBorder="1" applyAlignment="1" applyProtection="1">
      <alignment horizontal="center" vertical="center"/>
      <protection locked="0"/>
    </xf>
    <xf numFmtId="0" fontId="7" fillId="0" borderId="57" xfId="0" applyFont="1" applyFill="1" applyBorder="1" applyAlignment="1" applyProtection="1">
      <alignment horizontal="center" vertical="center"/>
      <protection locked="0"/>
    </xf>
    <xf numFmtId="0" fontId="7" fillId="0" borderId="19" xfId="0" applyFont="1" applyFill="1" applyBorder="1" applyAlignment="1" applyProtection="1">
      <alignment horizontal="center" vertical="center" shrinkToFit="1"/>
      <protection locked="0"/>
    </xf>
    <xf numFmtId="0" fontId="7" fillId="0" borderId="31" xfId="0" applyFont="1" applyFill="1" applyBorder="1" applyAlignment="1" applyProtection="1">
      <alignment horizontal="center" vertical="center" shrinkToFit="1"/>
      <protection locked="0"/>
    </xf>
    <xf numFmtId="2" fontId="7" fillId="3" borderId="6" xfId="0" applyNumberFormat="1" applyFont="1" applyFill="1" applyBorder="1" applyAlignment="1" applyProtection="1">
      <alignment horizontal="center"/>
      <protection locked="0"/>
    </xf>
    <xf numFmtId="2" fontId="7" fillId="3" borderId="28" xfId="0" applyNumberFormat="1" applyFont="1" applyFill="1" applyBorder="1" applyAlignment="1" applyProtection="1">
      <alignment horizontal="center"/>
      <protection locked="0"/>
    </xf>
    <xf numFmtId="2" fontId="7" fillId="3" borderId="7" xfId="0" applyNumberFormat="1" applyFont="1" applyFill="1" applyBorder="1" applyAlignment="1" applyProtection="1">
      <alignment horizontal="center"/>
      <protection locked="0"/>
    </xf>
    <xf numFmtId="0" fontId="12" fillId="5" borderId="6" xfId="0" applyFont="1" applyFill="1" applyBorder="1" applyAlignment="1" applyProtection="1">
      <alignment horizontal="center" vertical="center"/>
      <protection locked="0"/>
    </xf>
    <xf numFmtId="0" fontId="12" fillId="5" borderId="28" xfId="0" applyFont="1" applyFill="1" applyBorder="1" applyAlignment="1" applyProtection="1">
      <alignment horizontal="center" vertical="center"/>
      <protection locked="0"/>
    </xf>
    <xf numFmtId="0" fontId="12" fillId="5" borderId="37" xfId="0" applyFont="1" applyFill="1" applyBorder="1" applyAlignment="1" applyProtection="1">
      <alignment horizontal="center" vertical="center"/>
      <protection locked="0"/>
    </xf>
    <xf numFmtId="0" fontId="7" fillId="0" borderId="26" xfId="0" applyFont="1" applyFill="1" applyBorder="1" applyAlignment="1" applyProtection="1">
      <alignment vertical="center"/>
      <protection locked="0"/>
    </xf>
    <xf numFmtId="0" fontId="7" fillId="0" borderId="19" xfId="0" applyFont="1" applyFill="1" applyBorder="1" applyAlignment="1" applyProtection="1">
      <alignment vertical="center"/>
      <protection locked="0"/>
    </xf>
    <xf numFmtId="0" fontId="4" fillId="0" borderId="15" xfId="0" applyFont="1" applyFill="1" applyBorder="1" applyAlignment="1" applyProtection="1">
      <alignment vertical="center"/>
      <protection locked="0"/>
    </xf>
    <xf numFmtId="0" fontId="4" fillId="0" borderId="13" xfId="0" applyFont="1" applyFill="1" applyBorder="1" applyAlignment="1" applyProtection="1">
      <alignment vertical="center"/>
      <protection locked="0"/>
    </xf>
    <xf numFmtId="0" fontId="10" fillId="0" borderId="26" xfId="0" applyFont="1" applyFill="1" applyBorder="1" applyAlignment="1" applyProtection="1">
      <alignment vertical="center"/>
      <protection locked="0"/>
    </xf>
    <xf numFmtId="0" fontId="10" fillId="0" borderId="19" xfId="0" applyFont="1" applyFill="1" applyBorder="1" applyAlignment="1" applyProtection="1">
      <alignment vertical="center"/>
      <protection locked="0"/>
    </xf>
    <xf numFmtId="0" fontId="10" fillId="0" borderId="27" xfId="0" applyFont="1" applyFill="1" applyBorder="1" applyAlignment="1" applyProtection="1">
      <alignment vertical="center"/>
      <protection locked="0"/>
    </xf>
    <xf numFmtId="0" fontId="7" fillId="6" borderId="6" xfId="0" applyFont="1" applyFill="1" applyBorder="1" applyAlignment="1" applyProtection="1">
      <alignment horizontal="center" vertical="center"/>
      <protection locked="0"/>
    </xf>
    <xf numFmtId="0" fontId="7" fillId="6" borderId="28" xfId="0" applyFont="1" applyFill="1" applyBorder="1" applyAlignment="1" applyProtection="1">
      <alignment horizontal="center" vertical="center"/>
      <protection locked="0"/>
    </xf>
    <xf numFmtId="0" fontId="7" fillId="6" borderId="7" xfId="0" applyFont="1" applyFill="1" applyBorder="1" applyAlignment="1" applyProtection="1">
      <alignment horizontal="center" vertical="center"/>
      <protection locked="0"/>
    </xf>
    <xf numFmtId="0" fontId="7" fillId="0" borderId="36" xfId="0" applyFont="1" applyFill="1" applyBorder="1" applyAlignment="1" applyProtection="1">
      <alignment horizontal="center" vertical="center"/>
      <protection locked="0"/>
    </xf>
    <xf numFmtId="0" fontId="7" fillId="0" borderId="14" xfId="0" applyFont="1" applyFill="1" applyBorder="1" applyAlignment="1" applyProtection="1">
      <alignment horizontal="center" vertical="center"/>
      <protection locked="0"/>
    </xf>
    <xf numFmtId="0" fontId="7" fillId="0" borderId="15" xfId="0" applyFont="1" applyFill="1" applyBorder="1" applyAlignment="1" applyProtection="1">
      <alignment horizontal="center" vertical="center" shrinkToFit="1"/>
      <protection locked="0"/>
    </xf>
    <xf numFmtId="0" fontId="7" fillId="0" borderId="13" xfId="0" applyFont="1" applyFill="1" applyBorder="1" applyAlignment="1" applyProtection="1">
      <alignment horizontal="center" vertical="center" shrinkToFit="1"/>
      <protection locked="0"/>
    </xf>
    <xf numFmtId="0" fontId="7" fillId="0" borderId="8" xfId="0" applyFont="1" applyFill="1" applyBorder="1" applyAlignment="1" applyProtection="1">
      <alignment horizontal="center" vertical="center" shrinkToFit="1"/>
      <protection locked="0"/>
    </xf>
    <xf numFmtId="177" fontId="7" fillId="5" borderId="6" xfId="0" applyNumberFormat="1" applyFont="1" applyFill="1" applyBorder="1" applyAlignment="1" applyProtection="1">
      <alignment horizontal="center"/>
      <protection locked="0"/>
    </xf>
    <xf numFmtId="177" fontId="7" fillId="5" borderId="28" xfId="0" applyNumberFormat="1" applyFont="1" applyFill="1" applyBorder="1" applyAlignment="1" applyProtection="1">
      <alignment horizontal="center"/>
      <protection locked="0"/>
    </xf>
    <xf numFmtId="177" fontId="7" fillId="5" borderId="7" xfId="0" applyNumberFormat="1" applyFont="1" applyFill="1" applyBorder="1" applyAlignment="1" applyProtection="1">
      <alignment horizontal="center"/>
      <protection locked="0"/>
    </xf>
    <xf numFmtId="0" fontId="10" fillId="0" borderId="15" xfId="0" applyFont="1" applyFill="1" applyBorder="1" applyAlignment="1" applyProtection="1">
      <alignment vertical="center"/>
      <protection locked="0"/>
    </xf>
    <xf numFmtId="0" fontId="10" fillId="0" borderId="12" xfId="0" applyFont="1" applyFill="1" applyBorder="1" applyAlignment="1" applyProtection="1">
      <alignment vertical="center"/>
      <protection locked="0"/>
    </xf>
    <xf numFmtId="0" fontId="10" fillId="0" borderId="14" xfId="0" applyFont="1" applyFill="1" applyBorder="1" applyAlignment="1" applyProtection="1">
      <alignment vertical="center"/>
      <protection locked="0"/>
    </xf>
    <xf numFmtId="0" fontId="12" fillId="5" borderId="7" xfId="0" applyFont="1" applyFill="1" applyBorder="1" applyAlignment="1" applyProtection="1">
      <alignment horizontal="center" vertical="center"/>
      <protection locked="0"/>
    </xf>
    <xf numFmtId="0" fontId="7" fillId="5" borderId="6" xfId="0" applyFont="1" applyFill="1" applyBorder="1" applyAlignment="1" applyProtection="1">
      <alignment horizontal="center" vertical="center"/>
      <protection locked="0"/>
    </xf>
    <xf numFmtId="0" fontId="7" fillId="5" borderId="28" xfId="0" applyFont="1" applyFill="1" applyBorder="1" applyAlignment="1" applyProtection="1">
      <alignment horizontal="center" vertical="center"/>
      <protection locked="0"/>
    </xf>
    <xf numFmtId="0" fontId="7" fillId="0" borderId="19" xfId="0" applyFont="1" applyFill="1" applyBorder="1" applyAlignment="1" applyProtection="1">
      <alignment horizontal="center"/>
      <protection locked="0"/>
    </xf>
    <xf numFmtId="0" fontId="7" fillId="0" borderId="27" xfId="0" applyFont="1" applyFill="1" applyBorder="1" applyAlignment="1" applyProtection="1">
      <alignment horizontal="center"/>
      <protection locked="0"/>
    </xf>
    <xf numFmtId="0" fontId="7" fillId="0" borderId="10" xfId="0" applyFont="1" applyFill="1" applyBorder="1" applyAlignment="1" applyProtection="1">
      <alignment vertical="center"/>
      <protection locked="0"/>
    </xf>
    <xf numFmtId="0" fontId="7" fillId="0" borderId="12" xfId="0" applyFont="1" applyFill="1" applyBorder="1" applyAlignment="1" applyProtection="1">
      <alignment vertical="center"/>
      <protection locked="0"/>
    </xf>
    <xf numFmtId="0" fontId="7" fillId="0" borderId="31" xfId="0" applyFont="1" applyFill="1" applyBorder="1" applyAlignment="1" applyProtection="1">
      <alignment vertical="center"/>
      <protection locked="0"/>
    </xf>
    <xf numFmtId="2" fontId="7" fillId="3" borderId="32" xfId="0" applyNumberFormat="1" applyFont="1" applyFill="1" applyBorder="1" applyAlignment="1" applyProtection="1">
      <alignment horizontal="center" vertical="center"/>
      <protection locked="0"/>
    </xf>
    <xf numFmtId="2" fontId="7" fillId="3" borderId="33" xfId="0" applyNumberFormat="1" applyFont="1" applyFill="1" applyBorder="1" applyAlignment="1" applyProtection="1">
      <alignment horizontal="center" vertical="center"/>
      <protection locked="0"/>
    </xf>
    <xf numFmtId="2" fontId="7" fillId="3" borderId="34" xfId="0" applyNumberFormat="1" applyFont="1" applyFill="1" applyBorder="1" applyAlignment="1" applyProtection="1">
      <alignment horizontal="center" vertical="center"/>
      <protection locked="0"/>
    </xf>
    <xf numFmtId="0" fontId="14" fillId="0" borderId="11" xfId="0" applyFont="1" applyFill="1" applyBorder="1" applyAlignment="1">
      <alignment horizontal="center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10" fillId="4" borderId="10" xfId="0" applyFont="1" applyFill="1" applyBorder="1" applyAlignment="1" applyProtection="1">
      <alignment vertical="center"/>
      <protection locked="0"/>
    </xf>
    <xf numFmtId="0" fontId="10" fillId="4" borderId="12" xfId="0" applyFont="1" applyFill="1" applyBorder="1" applyAlignment="1" applyProtection="1">
      <alignment vertical="center"/>
      <protection locked="0"/>
    </xf>
    <xf numFmtId="0" fontId="10" fillId="4" borderId="13" xfId="0" applyFont="1" applyFill="1" applyBorder="1" applyAlignment="1" applyProtection="1">
      <alignment vertical="center"/>
      <protection locked="0"/>
    </xf>
    <xf numFmtId="0" fontId="10" fillId="4" borderId="14" xfId="0" applyFont="1" applyFill="1" applyBorder="1" applyAlignment="1" applyProtection="1">
      <alignment vertical="center"/>
      <protection locked="0"/>
    </xf>
    <xf numFmtId="0" fontId="10" fillId="0" borderId="13" xfId="0" applyFont="1" applyFill="1" applyBorder="1" applyAlignment="1" applyProtection="1">
      <alignment vertical="center"/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10" fillId="0" borderId="16" xfId="0" applyFont="1" applyFill="1" applyBorder="1" applyAlignment="1" applyProtection="1">
      <alignment vertical="center"/>
      <protection locked="0"/>
    </xf>
    <xf numFmtId="0" fontId="2" fillId="0" borderId="11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7" fillId="0" borderId="31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center" vertical="center" shrinkToFit="1"/>
    </xf>
    <xf numFmtId="0" fontId="7" fillId="0" borderId="30" xfId="0" applyFont="1" applyFill="1" applyBorder="1" applyAlignment="1">
      <alignment horizontal="center" vertical="center" shrinkToFit="1"/>
    </xf>
    <xf numFmtId="0" fontId="7" fillId="0" borderId="10" xfId="0" applyFont="1" applyFill="1" applyBorder="1" applyAlignment="1">
      <alignment horizontal="center" vertical="center" shrinkToFit="1"/>
    </xf>
    <xf numFmtId="0" fontId="7" fillId="0" borderId="14" xfId="0" applyFont="1" applyFill="1" applyBorder="1" applyAlignment="1">
      <alignment horizontal="center" vertical="center" shrinkToFit="1"/>
    </xf>
    <xf numFmtId="0" fontId="7" fillId="3" borderId="6" xfId="0" applyFont="1" applyFill="1" applyBorder="1" applyAlignment="1">
      <alignment horizontal="center"/>
    </xf>
    <xf numFmtId="0" fontId="7" fillId="3" borderId="28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0" borderId="0" xfId="0" applyFont="1" applyFill="1" applyBorder="1" applyAlignment="1" applyProtection="1">
      <alignment horizontal="center" vertical="center"/>
    </xf>
    <xf numFmtId="176" fontId="7" fillId="3" borderId="6" xfId="0" applyNumberFormat="1" applyFont="1" applyFill="1" applyBorder="1" applyAlignment="1" applyProtection="1">
      <alignment horizontal="center" vertical="center"/>
      <protection hidden="1"/>
    </xf>
    <xf numFmtId="176" fontId="7" fillId="3" borderId="28" xfId="0" applyNumberFormat="1" applyFont="1" applyFill="1" applyBorder="1" applyAlignment="1" applyProtection="1">
      <alignment horizontal="center" vertical="center"/>
      <protection hidden="1"/>
    </xf>
    <xf numFmtId="176" fontId="7" fillId="3" borderId="7" xfId="0" applyNumberFormat="1" applyFont="1" applyFill="1" applyBorder="1" applyAlignment="1" applyProtection="1">
      <alignment horizontal="center" vertical="center"/>
      <protection hidden="1"/>
    </xf>
    <xf numFmtId="0" fontId="7" fillId="0" borderId="9" xfId="0" applyFont="1" applyFill="1" applyBorder="1" applyAlignment="1">
      <alignment horizontal="center"/>
    </xf>
    <xf numFmtId="0" fontId="7" fillId="0" borderId="30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 vertical="center" shrinkToFit="1"/>
    </xf>
    <xf numFmtId="0" fontId="7" fillId="0" borderId="17" xfId="0" applyFont="1" applyBorder="1" applyAlignment="1">
      <alignment horizontal="center"/>
    </xf>
    <xf numFmtId="176" fontId="7" fillId="3" borderId="32" xfId="0" applyNumberFormat="1" applyFont="1" applyFill="1" applyBorder="1" applyAlignment="1" applyProtection="1">
      <alignment horizontal="center" vertical="center"/>
      <protection hidden="1"/>
    </xf>
    <xf numFmtId="176" fontId="7" fillId="3" borderId="33" xfId="0" applyNumberFormat="1" applyFont="1" applyFill="1" applyBorder="1" applyAlignment="1" applyProtection="1">
      <alignment horizontal="center" vertical="center"/>
      <protection hidden="1"/>
    </xf>
    <xf numFmtId="176" fontId="7" fillId="3" borderId="34" xfId="0" applyNumberFormat="1" applyFont="1" applyFill="1" applyBorder="1" applyAlignment="1" applyProtection="1">
      <alignment horizontal="center" vertical="center"/>
      <protection hidden="1"/>
    </xf>
    <xf numFmtId="0" fontId="7" fillId="0" borderId="36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4" fillId="0" borderId="10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4" fillId="0" borderId="31" xfId="0" applyFont="1" applyFill="1" applyBorder="1" applyAlignment="1">
      <alignment vertical="center"/>
    </xf>
    <xf numFmtId="0" fontId="4" fillId="0" borderId="21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8" fillId="0" borderId="15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8" fillId="0" borderId="30" xfId="0" applyFont="1" applyFill="1" applyBorder="1" applyAlignment="1">
      <alignment horizontal="center"/>
    </xf>
    <xf numFmtId="2" fontId="7" fillId="3" borderId="82" xfId="0" applyNumberFormat="1" applyFont="1" applyFill="1" applyBorder="1" applyAlignment="1" applyProtection="1">
      <alignment horizontal="center" vertical="center"/>
      <protection locked="0"/>
    </xf>
    <xf numFmtId="2" fontId="7" fillId="3" borderId="24" xfId="0" applyNumberFormat="1" applyFont="1" applyFill="1" applyBorder="1" applyAlignment="1" applyProtection="1">
      <alignment horizontal="center" vertical="center"/>
      <protection locked="0"/>
    </xf>
    <xf numFmtId="2" fontId="7" fillId="3" borderId="83" xfId="0" applyNumberFormat="1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Alignment="1" applyProtection="1">
      <alignment horizontal="center" vertical="center"/>
    </xf>
    <xf numFmtId="0" fontId="7" fillId="3" borderId="28" xfId="0" applyFont="1" applyFill="1" applyBorder="1" applyAlignment="1" applyProtection="1">
      <alignment horizontal="center" vertical="center"/>
    </xf>
    <xf numFmtId="0" fontId="7" fillId="3" borderId="7" xfId="0" applyFont="1" applyFill="1" applyBorder="1" applyAlignment="1" applyProtection="1">
      <alignment horizontal="center" vertical="center"/>
    </xf>
    <xf numFmtId="0" fontId="7" fillId="0" borderId="10" xfId="0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left" vertical="center"/>
    </xf>
    <xf numFmtId="0" fontId="7" fillId="0" borderId="31" xfId="0" applyFont="1" applyFill="1" applyBorder="1" applyAlignment="1">
      <alignment horizontal="left" vertical="center"/>
    </xf>
    <xf numFmtId="176" fontId="7" fillId="3" borderId="6" xfId="0" applyNumberFormat="1" applyFont="1" applyFill="1" applyBorder="1" applyAlignment="1" applyProtection="1">
      <alignment horizontal="center" vertical="top"/>
      <protection hidden="1"/>
    </xf>
    <xf numFmtId="176" fontId="7" fillId="3" borderId="28" xfId="0" applyNumberFormat="1" applyFont="1" applyFill="1" applyBorder="1" applyAlignment="1" applyProtection="1">
      <alignment horizontal="center" vertical="top"/>
      <protection hidden="1"/>
    </xf>
    <xf numFmtId="176" fontId="7" fillId="3" borderId="7" xfId="0" applyNumberFormat="1" applyFont="1" applyFill="1" applyBorder="1" applyAlignment="1" applyProtection="1">
      <alignment horizontal="center" vertical="top"/>
      <protection hidden="1"/>
    </xf>
    <xf numFmtId="0" fontId="7" fillId="0" borderId="13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2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3" borderId="28" xfId="0" applyNumberFormat="1" applyFont="1" applyFill="1" applyBorder="1" applyAlignment="1" applyProtection="1">
      <alignment horizontal="center" vertical="center"/>
      <protection locked="0"/>
    </xf>
    <xf numFmtId="2" fontId="7" fillId="3" borderId="7" xfId="0" applyNumberFormat="1" applyFont="1" applyFill="1" applyBorder="1" applyAlignment="1" applyProtection="1">
      <alignment horizontal="center" vertical="center"/>
      <protection locked="0"/>
    </xf>
    <xf numFmtId="0" fontId="7" fillId="0" borderId="69" xfId="0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center"/>
      <protection locked="0"/>
    </xf>
    <xf numFmtId="2" fontId="7" fillId="3" borderId="56" xfId="0" applyNumberFormat="1" applyFont="1" applyFill="1" applyBorder="1" applyAlignment="1" applyProtection="1">
      <alignment horizontal="center" vertical="center"/>
      <protection locked="0"/>
    </xf>
    <xf numFmtId="2" fontId="7" fillId="3" borderId="20" xfId="0" applyNumberFormat="1" applyFont="1" applyFill="1" applyBorder="1" applyAlignment="1" applyProtection="1">
      <alignment horizontal="center" vertical="center"/>
      <protection locked="0"/>
    </xf>
    <xf numFmtId="2" fontId="7" fillId="3" borderId="84" xfId="0" applyNumberFormat="1" applyFont="1" applyFill="1" applyBorder="1" applyAlignment="1" applyProtection="1">
      <alignment horizontal="center" vertical="center"/>
      <protection locked="0"/>
    </xf>
    <xf numFmtId="0" fontId="12" fillId="5" borderId="6" xfId="0" applyFont="1" applyFill="1" applyBorder="1" applyAlignment="1" applyProtection="1">
      <alignment horizontal="center" vertical="center"/>
      <protection hidden="1"/>
    </xf>
    <xf numFmtId="0" fontId="12" fillId="5" borderId="28" xfId="0" applyFont="1" applyFill="1" applyBorder="1" applyAlignment="1" applyProtection="1">
      <alignment horizontal="center" vertical="center"/>
      <protection hidden="1"/>
    </xf>
    <xf numFmtId="0" fontId="12" fillId="5" borderId="7" xfId="0" applyFont="1" applyFill="1" applyBorder="1" applyAlignment="1" applyProtection="1">
      <alignment horizontal="center" vertical="center"/>
      <protection hidden="1"/>
    </xf>
    <xf numFmtId="0" fontId="7" fillId="0" borderId="26" xfId="0" applyFont="1" applyFill="1" applyBorder="1" applyAlignment="1">
      <alignment vertical="center"/>
    </xf>
    <xf numFmtId="0" fontId="7" fillId="0" borderId="19" xfId="0" applyFont="1" applyFill="1" applyBorder="1" applyAlignment="1">
      <alignment vertical="center"/>
    </xf>
    <xf numFmtId="0" fontId="7" fillId="0" borderId="21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0" fillId="0" borderId="26" xfId="0" applyFont="1" applyFill="1" applyBorder="1" applyAlignment="1">
      <alignment vertical="center"/>
    </xf>
    <xf numFmtId="0" fontId="10" fillId="0" borderId="19" xfId="0" applyFont="1" applyFill="1" applyBorder="1" applyAlignment="1">
      <alignment vertical="center"/>
    </xf>
    <xf numFmtId="0" fontId="10" fillId="0" borderId="27" xfId="0" applyFont="1" applyFill="1" applyBorder="1" applyAlignment="1">
      <alignment vertical="center"/>
    </xf>
    <xf numFmtId="0" fontId="7" fillId="0" borderId="15" xfId="0" applyFont="1" applyFill="1" applyBorder="1" applyAlignment="1">
      <alignment vertical="center"/>
    </xf>
    <xf numFmtId="0" fontId="7" fillId="0" borderId="13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7" fillId="8" borderId="6" xfId="0" applyFont="1" applyFill="1" applyBorder="1" applyAlignment="1" applyProtection="1">
      <alignment horizontal="center" vertical="center"/>
      <protection locked="0"/>
    </xf>
    <xf numFmtId="0" fontId="7" fillId="8" borderId="28" xfId="0" applyFont="1" applyFill="1" applyBorder="1" applyAlignment="1" applyProtection="1">
      <alignment horizontal="center" vertical="center"/>
      <protection locked="0"/>
    </xf>
    <xf numFmtId="0" fontId="7" fillId="8" borderId="7" xfId="0" applyFont="1" applyFill="1" applyBorder="1" applyAlignment="1" applyProtection="1">
      <alignment horizontal="center" vertical="center"/>
      <protection locked="0"/>
    </xf>
    <xf numFmtId="0" fontId="7" fillId="0" borderId="36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 shrinkToFit="1"/>
    </xf>
    <xf numFmtId="0" fontId="7" fillId="0" borderId="13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177" fontId="7" fillId="5" borderId="6" xfId="0" applyNumberFormat="1" applyFont="1" applyFill="1" applyBorder="1" applyAlignment="1" applyProtection="1">
      <alignment horizontal="center"/>
      <protection hidden="1"/>
    </xf>
    <xf numFmtId="177" fontId="7" fillId="5" borderId="28" xfId="0" applyNumberFormat="1" applyFont="1" applyFill="1" applyBorder="1" applyAlignment="1" applyProtection="1">
      <alignment horizontal="center"/>
      <protection hidden="1"/>
    </xf>
    <xf numFmtId="177" fontId="7" fillId="5" borderId="7" xfId="0" applyNumberFormat="1" applyFont="1" applyFill="1" applyBorder="1" applyAlignment="1" applyProtection="1">
      <alignment horizontal="center"/>
      <protection hidden="1"/>
    </xf>
    <xf numFmtId="176" fontId="7" fillId="6" borderId="6" xfId="0" applyNumberFormat="1" applyFont="1" applyFill="1" applyBorder="1" applyAlignment="1" applyProtection="1">
      <alignment horizontal="center" vertical="center"/>
      <protection locked="0"/>
    </xf>
    <xf numFmtId="176" fontId="7" fillId="6" borderId="28" xfId="0" applyNumberFormat="1" applyFont="1" applyFill="1" applyBorder="1" applyAlignment="1" applyProtection="1">
      <alignment horizontal="center" vertical="center"/>
      <protection locked="0"/>
    </xf>
    <xf numFmtId="176" fontId="7" fillId="6" borderId="7" xfId="0" applyNumberFormat="1" applyFont="1" applyFill="1" applyBorder="1" applyAlignment="1" applyProtection="1">
      <alignment horizontal="center" vertical="center"/>
      <protection locked="0"/>
    </xf>
    <xf numFmtId="0" fontId="7" fillId="0" borderId="9" xfId="0" applyFont="1" applyFill="1" applyBorder="1" applyAlignment="1">
      <alignment horizontal="center" shrinkToFit="1"/>
    </xf>
    <xf numFmtId="0" fontId="7" fillId="0" borderId="30" xfId="0" applyFont="1" applyFill="1" applyBorder="1" applyAlignment="1">
      <alignment horizontal="center" shrinkToFit="1"/>
    </xf>
    <xf numFmtId="0" fontId="7" fillId="0" borderId="19" xfId="0" applyFont="1" applyFill="1" applyBorder="1" applyAlignment="1">
      <alignment horizontal="left" vertical="center"/>
    </xf>
    <xf numFmtId="0" fontId="7" fillId="0" borderId="27" xfId="0" applyFont="1" applyFill="1" applyBorder="1" applyAlignment="1">
      <alignment horizontal="left" vertical="center"/>
    </xf>
    <xf numFmtId="0" fontId="7" fillId="6" borderId="6" xfId="0" applyFont="1" applyFill="1" applyBorder="1" applyAlignment="1" applyProtection="1">
      <alignment horizontal="center"/>
      <protection locked="0"/>
    </xf>
    <xf numFmtId="0" fontId="7" fillId="6" borderId="28" xfId="0" applyFont="1" applyFill="1" applyBorder="1" applyAlignment="1" applyProtection="1">
      <alignment horizontal="center"/>
      <protection locked="0"/>
    </xf>
    <xf numFmtId="0" fontId="7" fillId="0" borderId="31" xfId="0" applyFont="1" applyFill="1" applyBorder="1" applyAlignment="1">
      <alignment horizontal="center" vertical="center" shrinkToFit="1"/>
    </xf>
    <xf numFmtId="0" fontId="7" fillId="0" borderId="19" xfId="0" applyFont="1" applyFill="1" applyBorder="1" applyAlignment="1">
      <alignment horizontal="center"/>
    </xf>
    <xf numFmtId="0" fontId="7" fillId="0" borderId="27" xfId="0" applyFont="1" applyFill="1" applyBorder="1" applyAlignment="1">
      <alignment horizontal="center"/>
    </xf>
    <xf numFmtId="0" fontId="7" fillId="0" borderId="70" xfId="0" applyFont="1" applyFill="1" applyBorder="1" applyAlignment="1">
      <alignment vertical="center"/>
    </xf>
    <xf numFmtId="0" fontId="17" fillId="0" borderId="19" xfId="0" applyFont="1" applyFill="1" applyBorder="1" applyAlignment="1">
      <alignment horizontal="left" vertical="center" wrapText="1"/>
    </xf>
    <xf numFmtId="0" fontId="17" fillId="0" borderId="27" xfId="0" applyFont="1" applyFill="1" applyBorder="1" applyAlignment="1">
      <alignment horizontal="left" vertical="center" wrapText="1"/>
    </xf>
    <xf numFmtId="0" fontId="7" fillId="0" borderId="27" xfId="0" applyFont="1" applyFill="1" applyBorder="1" applyAlignment="1">
      <alignment vertical="center"/>
    </xf>
    <xf numFmtId="0" fontId="17" fillId="0" borderId="87" xfId="0" applyFont="1" applyFill="1" applyBorder="1" applyAlignment="1">
      <alignment horizontal="left" vertical="center"/>
    </xf>
    <xf numFmtId="0" fontId="17" fillId="0" borderId="70" xfId="0" applyFont="1" applyFill="1" applyBorder="1" applyAlignment="1">
      <alignment horizontal="left" vertical="center"/>
    </xf>
    <xf numFmtId="0" fontId="7" fillId="8" borderId="6" xfId="0" applyFont="1" applyFill="1" applyBorder="1" applyAlignment="1" applyProtection="1">
      <alignment vertical="center"/>
      <protection locked="0"/>
    </xf>
    <xf numFmtId="0" fontId="7" fillId="8" borderId="28" xfId="0" applyFont="1" applyFill="1" applyBorder="1" applyAlignment="1" applyProtection="1">
      <alignment vertical="center"/>
      <protection locked="0"/>
    </xf>
    <xf numFmtId="0" fontId="7" fillId="8" borderId="7" xfId="0" applyFont="1" applyFill="1" applyBorder="1" applyAlignment="1" applyProtection="1">
      <alignment vertical="center"/>
      <protection locked="0"/>
    </xf>
    <xf numFmtId="2" fontId="7" fillId="3" borderId="32" xfId="0" applyNumberFormat="1" applyFont="1" applyFill="1" applyBorder="1" applyAlignment="1" applyProtection="1">
      <alignment horizontal="center" vertical="top"/>
      <protection locked="0"/>
    </xf>
    <xf numFmtId="2" fontId="7" fillId="3" borderId="33" xfId="0" applyNumberFormat="1" applyFont="1" applyFill="1" applyBorder="1" applyAlignment="1" applyProtection="1">
      <alignment horizontal="center" vertical="top"/>
      <protection locked="0"/>
    </xf>
    <xf numFmtId="2" fontId="7" fillId="3" borderId="34" xfId="0" applyNumberFormat="1" applyFont="1" applyFill="1" applyBorder="1" applyAlignment="1" applyProtection="1">
      <alignment horizontal="center" vertical="top"/>
      <protection locked="0"/>
    </xf>
    <xf numFmtId="0" fontId="12" fillId="5" borderId="37" xfId="0" applyFont="1" applyFill="1" applyBorder="1" applyAlignment="1" applyProtection="1">
      <alignment horizontal="center" vertical="center"/>
      <protection hidden="1"/>
    </xf>
    <xf numFmtId="0" fontId="7" fillId="0" borderId="5" xfId="0" applyFont="1" applyFill="1" applyBorder="1" applyAlignment="1">
      <alignment vertical="center"/>
    </xf>
    <xf numFmtId="0" fontId="7" fillId="0" borderId="36" xfId="0" applyFont="1" applyFill="1" applyBorder="1" applyAlignment="1">
      <alignment horizontal="center" vertical="center" shrinkToFit="1"/>
    </xf>
    <xf numFmtId="2" fontId="7" fillId="3" borderId="6" xfId="0" applyNumberFormat="1" applyFont="1" applyFill="1" applyBorder="1" applyAlignment="1" applyProtection="1">
      <alignment horizontal="center" vertical="top"/>
      <protection locked="0"/>
    </xf>
    <xf numFmtId="2" fontId="7" fillId="3" borderId="28" xfId="0" applyNumberFormat="1" applyFont="1" applyFill="1" applyBorder="1" applyAlignment="1" applyProtection="1">
      <alignment horizontal="center" vertical="top"/>
      <protection locked="0"/>
    </xf>
    <xf numFmtId="2" fontId="7" fillId="3" borderId="7" xfId="0" applyNumberFormat="1" applyFont="1" applyFill="1" applyBorder="1" applyAlignment="1" applyProtection="1">
      <alignment horizontal="center" vertical="top"/>
      <protection locked="0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7" fillId="3" borderId="13" xfId="0" applyFont="1" applyFill="1" applyBorder="1" applyAlignment="1" applyProtection="1">
      <alignment horizontal="center" vertical="center"/>
      <protection locked="0"/>
    </xf>
    <xf numFmtId="0" fontId="7" fillId="3" borderId="8" xfId="0" applyFont="1" applyFill="1" applyBorder="1" applyAlignment="1" applyProtection="1">
      <alignment horizontal="center" vertical="center"/>
      <protection locked="0"/>
    </xf>
    <xf numFmtId="0" fontId="7" fillId="3" borderId="82" xfId="0" applyFont="1" applyFill="1" applyBorder="1" applyAlignment="1" applyProtection="1">
      <alignment horizontal="center" vertical="center"/>
      <protection locked="0"/>
    </xf>
    <xf numFmtId="0" fontId="7" fillId="3" borderId="24" xfId="0" applyFont="1" applyFill="1" applyBorder="1" applyAlignment="1" applyProtection="1">
      <alignment horizontal="center" vertical="center"/>
      <protection locked="0"/>
    </xf>
    <xf numFmtId="0" fontId="7" fillId="3" borderId="83" xfId="0" applyFont="1" applyFill="1" applyBorder="1" applyAlignment="1" applyProtection="1">
      <alignment horizontal="center" vertical="center"/>
      <protection locked="0"/>
    </xf>
    <xf numFmtId="0" fontId="11" fillId="4" borderId="10" xfId="0" applyFont="1" applyFill="1" applyBorder="1" applyAlignment="1">
      <alignment vertical="center"/>
    </xf>
    <xf numFmtId="0" fontId="11" fillId="4" borderId="12" xfId="0" applyFont="1" applyFill="1" applyBorder="1" applyAlignment="1">
      <alignment vertical="center"/>
    </xf>
    <xf numFmtId="0" fontId="11" fillId="4" borderId="13" xfId="0" applyFont="1" applyFill="1" applyBorder="1" applyAlignment="1">
      <alignment vertical="center"/>
    </xf>
    <xf numFmtId="0" fontId="10" fillId="0" borderId="10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41"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14996795556505021"/>
        </patternFill>
      </fill>
    </dxf>
    <dxf>
      <font>
        <color auto="1"/>
      </font>
      <numFmt numFmtId="0" formatCode="General"/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61.10\&#32207;&#21209;&#37096;\&#32207;&#21209;&#37096;&#65288;&#20182;&#37096;&#38283;&#25918;&#65289;\&#9733;&#37117;&#24066;&#12389;&#12367;&#12426;&#25919;&#31574;&#37096;&#20849;&#29992;\&#12295;&#24195;&#22495;&#35519;&#25972;&#35506;&#65288;&#20182;&#37096;&#38283;&#25918;&#65289;\&#37117;&#24066;&#25919;&#31574;&#25285;&#24403;&#65288;&#20182;&#37096;&#38283;&#25918;&#65289;\&#37117;&#24066;&#38283;&#30330;&#35576;&#21046;&#24230;\&#21508;&#21046;&#24230;&#22522;&#28310;&#12539;&#35201;&#32177;&#26696;\201221_&#27963;&#29992;&#26041;&#37341;&#19968;&#24335;\1&#29677;1215&#12467;&#12513;&#12531;&#12488;&#65288;&#24499;&#65289;201211_&#29872;&#22659;&#24615;&#33021;&#22577;&#21578;&#26360;&#65288;&#2669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①計画"/>
      <sheetName val="①完了"/>
      <sheetName val="②住宅用途"/>
      <sheetName val="②住宅以外の用途"/>
      <sheetName val="環境性能評価書 (住宅)_非表示"/>
      <sheetName val="結果集計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122"/>
  <sheetViews>
    <sheetView showGridLines="0" tabSelected="1" view="pageBreakPreview" zoomScale="55" zoomScaleNormal="80" zoomScaleSheetLayoutView="55" workbookViewId="0">
      <selection activeCell="X93" sqref="A1:X93"/>
    </sheetView>
  </sheetViews>
  <sheetFormatPr defaultColWidth="8.59765625" defaultRowHeight="15" x14ac:dyDescent="0.4"/>
  <cols>
    <col min="1" max="1" width="0.59765625" style="1" customWidth="1"/>
    <col min="2" max="2" width="12" style="1" customWidth="1"/>
    <col min="3" max="4" width="11.09765625" style="1" customWidth="1"/>
    <col min="5" max="24" width="3.19921875" style="2" customWidth="1"/>
    <col min="25" max="25" width="0.59765625" style="3" customWidth="1"/>
    <col min="26" max="26" width="1.09765625" style="3" hidden="1" customWidth="1"/>
    <col min="27" max="27" width="15.59765625" style="3" hidden="1" customWidth="1"/>
    <col min="28" max="28" width="2.09765625" style="3" hidden="1" customWidth="1"/>
    <col min="29" max="29" width="2.59765625" style="3" hidden="1" customWidth="1"/>
    <col min="30" max="30" width="4.19921875" style="3" hidden="1" customWidth="1"/>
    <col min="31" max="31" width="5.59765625" style="3" hidden="1" customWidth="1"/>
    <col min="32" max="33" width="2.09765625" style="3" hidden="1" customWidth="1"/>
    <col min="34" max="34" width="4.09765625" style="3" hidden="1" customWidth="1"/>
    <col min="35" max="35" width="13.59765625" style="3" hidden="1" customWidth="1"/>
    <col min="36" max="36" width="2.09765625" style="3" hidden="1" customWidth="1"/>
    <col min="37" max="37" width="3.59765625" style="3" hidden="1" customWidth="1"/>
    <col min="38" max="38" width="5.5" style="3" hidden="1" customWidth="1"/>
    <col min="39" max="39" width="12.69921875" style="3" hidden="1" customWidth="1"/>
    <col min="40" max="41" width="2.09765625" style="3" hidden="1" customWidth="1"/>
    <col min="42" max="42" width="4.59765625" style="3" hidden="1" customWidth="1"/>
    <col min="43" max="43" width="4.69921875" style="3" hidden="1" customWidth="1"/>
    <col min="44" max="44" width="12.19921875" style="3" hidden="1" customWidth="1"/>
    <col min="45" max="45" width="17.19921875" style="3" hidden="1" customWidth="1"/>
    <col min="46" max="46" width="3.59765625" style="3" hidden="1" customWidth="1"/>
    <col min="47" max="47" width="10.59765625" style="3" hidden="1" customWidth="1"/>
    <col min="48" max="48" width="6.59765625" style="3" hidden="1" customWidth="1"/>
    <col min="49" max="49" width="14.5" style="3" hidden="1" customWidth="1"/>
    <col min="50" max="51" width="4.5" style="3" hidden="1" customWidth="1"/>
    <col min="52" max="53" width="7.59765625" style="3" hidden="1" customWidth="1"/>
    <col min="54" max="55" width="10.59765625" style="3" hidden="1" customWidth="1"/>
    <col min="56" max="59" width="8.59765625" style="3" hidden="1" customWidth="1"/>
    <col min="60" max="60" width="8.59765625" style="3"/>
    <col min="61" max="82" width="3.59765625" style="3" customWidth="1"/>
    <col min="83" max="16384" width="8.59765625" style="3"/>
  </cols>
  <sheetData>
    <row r="1" spans="1:59" ht="15.6" thickBot="1" x14ac:dyDescent="0.45">
      <c r="AA1" s="4" t="s">
        <v>0</v>
      </c>
      <c r="AB1" s="5"/>
      <c r="AC1" s="6"/>
      <c r="AD1" s="6"/>
      <c r="AE1" s="5"/>
      <c r="AF1" s="5"/>
      <c r="AG1" s="5"/>
      <c r="AH1" s="5"/>
      <c r="AI1" s="5"/>
      <c r="AJ1" s="5"/>
      <c r="AK1" s="5"/>
      <c r="AL1" s="5"/>
      <c r="AM1" s="6"/>
      <c r="AN1" s="6"/>
      <c r="AO1" s="6"/>
      <c r="AP1" s="6"/>
      <c r="AQ1" s="6"/>
      <c r="AR1" s="6"/>
      <c r="AS1" s="6"/>
      <c r="AT1" s="6"/>
      <c r="AU1" s="7"/>
      <c r="AV1" s="6"/>
      <c r="AW1" s="6"/>
      <c r="AX1" s="6"/>
      <c r="AY1" s="6"/>
      <c r="AZ1" s="6"/>
      <c r="BA1" s="6"/>
      <c r="BB1" s="6"/>
      <c r="BC1" s="6"/>
      <c r="BD1" s="6"/>
      <c r="BE1" s="6"/>
      <c r="BF1" s="8"/>
      <c r="BG1" s="9" t="s">
        <v>1</v>
      </c>
    </row>
    <row r="2" spans="1:59" ht="15.75" customHeight="1" thickBot="1" x14ac:dyDescent="0.45">
      <c r="A2" s="10" t="s">
        <v>2</v>
      </c>
      <c r="B2" s="11"/>
      <c r="C2" s="11"/>
      <c r="D2" s="11"/>
      <c r="E2" s="11"/>
      <c r="F2" s="11"/>
      <c r="G2" s="11"/>
      <c r="H2" s="11"/>
      <c r="I2" s="11"/>
      <c r="J2" s="12"/>
      <c r="K2" s="12"/>
      <c r="L2" s="13"/>
      <c r="M2" s="11" t="s">
        <v>3</v>
      </c>
      <c r="N2" s="14"/>
      <c r="O2" s="621"/>
      <c r="P2" s="622"/>
      <c r="Q2" s="11" t="s">
        <v>4</v>
      </c>
      <c r="R2" s="15"/>
      <c r="S2" s="13"/>
      <c r="T2" s="11" t="s">
        <v>5</v>
      </c>
      <c r="U2" s="16"/>
      <c r="V2" s="621"/>
      <c r="W2" s="622"/>
      <c r="X2" s="17" t="s">
        <v>4</v>
      </c>
      <c r="Y2" s="18"/>
      <c r="Z2" s="18"/>
      <c r="AE2" s="18"/>
      <c r="AF2" s="18"/>
      <c r="AG2" s="18"/>
      <c r="AH2" s="18"/>
      <c r="AS2" s="19" t="s">
        <v>3</v>
      </c>
      <c r="AT2" s="20" t="str">
        <f>IF(L2="〇",1,"")</f>
        <v/>
      </c>
      <c r="AU2" s="21" t="s">
        <v>6</v>
      </c>
    </row>
    <row r="3" spans="1:59" ht="15.75" hidden="1" customHeight="1" x14ac:dyDescent="0.4">
      <c r="A3" s="22"/>
      <c r="B3" s="623" t="s">
        <v>7</v>
      </c>
      <c r="C3" s="624"/>
      <c r="D3" s="624"/>
      <c r="E3" s="624"/>
      <c r="F3" s="624"/>
      <c r="G3" s="624"/>
      <c r="H3" s="624"/>
      <c r="I3" s="624"/>
      <c r="J3" s="624"/>
      <c r="K3" s="624"/>
      <c r="L3" s="625"/>
      <c r="M3" s="624"/>
      <c r="N3" s="624"/>
      <c r="O3" s="625"/>
      <c r="P3" s="625"/>
      <c r="Q3" s="624"/>
      <c r="R3" s="624"/>
      <c r="S3" s="625"/>
      <c r="T3" s="624"/>
      <c r="U3" s="624"/>
      <c r="V3" s="625"/>
      <c r="W3" s="625"/>
      <c r="X3" s="626"/>
      <c r="Y3" s="23"/>
      <c r="Z3" s="23"/>
      <c r="AC3" s="24"/>
      <c r="AD3" s="24"/>
      <c r="AE3" s="25"/>
      <c r="AF3" s="26"/>
      <c r="AG3" s="25" t="s">
        <v>8</v>
      </c>
      <c r="AJ3" s="26"/>
      <c r="AK3" s="25" t="s">
        <v>8</v>
      </c>
      <c r="AS3" s="19" t="s">
        <v>5</v>
      </c>
      <c r="AT3" s="20" t="str">
        <f>IF(S2="〇",1,"")</f>
        <v/>
      </c>
      <c r="AU3" s="21" t="s">
        <v>6</v>
      </c>
    </row>
    <row r="4" spans="1:59" ht="15.75" hidden="1" customHeight="1" x14ac:dyDescent="0.4">
      <c r="A4" s="22"/>
      <c r="B4" s="606" t="s">
        <v>9</v>
      </c>
      <c r="C4" s="627"/>
      <c r="D4" s="627"/>
      <c r="E4" s="627"/>
      <c r="F4" s="627"/>
      <c r="G4" s="627"/>
      <c r="H4" s="627"/>
      <c r="I4" s="627"/>
      <c r="J4" s="627"/>
      <c r="K4" s="627"/>
      <c r="L4" s="627"/>
      <c r="M4" s="627"/>
      <c r="N4" s="627"/>
      <c r="O4" s="627"/>
      <c r="P4" s="627"/>
      <c r="Q4" s="627"/>
      <c r="R4" s="627"/>
      <c r="S4" s="627"/>
      <c r="T4" s="628"/>
      <c r="U4" s="628"/>
      <c r="V4" s="628"/>
      <c r="W4" s="628"/>
      <c r="X4" s="629"/>
      <c r="Y4" s="23"/>
      <c r="Z4" s="23"/>
      <c r="AA4" s="25"/>
      <c r="AB4" s="26"/>
      <c r="AC4" s="25" t="s">
        <v>8</v>
      </c>
      <c r="AD4" s="25"/>
      <c r="AE4" s="27"/>
      <c r="AF4" s="25"/>
      <c r="AG4" s="25">
        <v>0</v>
      </c>
      <c r="AI4" s="28"/>
      <c r="AJ4" s="25"/>
      <c r="AK4" s="25">
        <v>0</v>
      </c>
      <c r="AL4" s="18"/>
      <c r="AM4" s="28"/>
      <c r="AN4" s="25"/>
      <c r="AO4" s="25">
        <v>0</v>
      </c>
      <c r="AZ4" s="3" t="str">
        <f>B4</f>
        <v>(1) 建築物の熱負荷の低減</v>
      </c>
    </row>
    <row r="5" spans="1:59" ht="15.75" customHeight="1" x14ac:dyDescent="0.45">
      <c r="A5" s="22"/>
      <c r="B5" s="29" t="s">
        <v>10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1"/>
      <c r="Q5" s="32"/>
      <c r="R5" s="32"/>
      <c r="S5" s="31"/>
      <c r="T5" s="31"/>
      <c r="U5" s="33"/>
      <c r="V5" s="34"/>
      <c r="W5" s="34"/>
      <c r="X5" s="33"/>
      <c r="Y5" s="35"/>
      <c r="Z5" s="23"/>
      <c r="AA5" s="28" t="s">
        <v>11</v>
      </c>
      <c r="AB5" s="26">
        <f>IF(Z9=AA5,1,0)</f>
        <v>1</v>
      </c>
      <c r="AC5" s="25">
        <v>1</v>
      </c>
      <c r="AD5" s="25"/>
      <c r="AE5" s="36" t="s">
        <v>12</v>
      </c>
      <c r="AF5" s="26">
        <f>IF(U5=AE5,1,0)</f>
        <v>0</v>
      </c>
      <c r="AG5" s="25">
        <v>1</v>
      </c>
      <c r="AI5" s="37" t="s">
        <v>13</v>
      </c>
      <c r="AJ5" s="26">
        <f>IF(E7=AI5,1,0)</f>
        <v>0</v>
      </c>
      <c r="AK5" s="25">
        <v>1</v>
      </c>
      <c r="AL5" s="24"/>
      <c r="AM5" s="37" t="s">
        <v>14</v>
      </c>
      <c r="AN5" s="26">
        <f>IF(E8=AM5,1,0)</f>
        <v>0</v>
      </c>
      <c r="AO5" s="25">
        <v>1</v>
      </c>
      <c r="AQ5" s="630" t="s">
        <v>15</v>
      </c>
      <c r="AR5" s="630"/>
      <c r="AZ5" s="3" t="s">
        <v>16</v>
      </c>
      <c r="BG5" s="38"/>
    </row>
    <row r="6" spans="1:59" ht="15.75" customHeight="1" thickBot="1" x14ac:dyDescent="0.45">
      <c r="A6" s="22"/>
      <c r="B6" s="39" t="s">
        <v>17</v>
      </c>
      <c r="C6" s="22"/>
      <c r="D6" s="22"/>
      <c r="E6" s="40"/>
      <c r="F6" s="41"/>
      <c r="G6" s="41"/>
      <c r="H6" s="41"/>
      <c r="I6" s="41"/>
      <c r="J6" s="42"/>
      <c r="K6" s="42"/>
      <c r="L6" s="42"/>
      <c r="M6" s="42"/>
      <c r="N6" s="42"/>
      <c r="O6" s="42"/>
      <c r="P6" s="43"/>
      <c r="Q6" s="43"/>
      <c r="R6" s="43"/>
      <c r="S6" s="42"/>
      <c r="T6" s="42"/>
      <c r="U6" s="42"/>
      <c r="V6" s="42"/>
      <c r="W6" s="42"/>
      <c r="X6" s="44"/>
      <c r="Y6" s="23"/>
      <c r="Z6" s="23"/>
      <c r="AA6" s="45" t="s">
        <v>18</v>
      </c>
      <c r="AB6" s="26">
        <f>IF(Z9=AA6,2,0)</f>
        <v>0</v>
      </c>
      <c r="AC6" s="25">
        <v>2</v>
      </c>
      <c r="AD6" s="25"/>
      <c r="AE6" s="36" t="s">
        <v>19</v>
      </c>
      <c r="AF6" s="26">
        <f>IF(U5=AE6,2,0)</f>
        <v>0</v>
      </c>
      <c r="AG6" s="25">
        <v>2</v>
      </c>
      <c r="AI6" s="37" t="s">
        <v>20</v>
      </c>
      <c r="AJ6" s="26">
        <f>IF(E7=AI6,2,0)</f>
        <v>0</v>
      </c>
      <c r="AK6" s="25">
        <v>2</v>
      </c>
      <c r="AM6" s="46" t="s">
        <v>21</v>
      </c>
      <c r="AN6" s="26">
        <f>IF(E8=AM6,2,0)</f>
        <v>0</v>
      </c>
      <c r="AO6" s="25">
        <v>2</v>
      </c>
      <c r="AQ6" s="47" t="s">
        <v>22</v>
      </c>
      <c r="AR6" s="48" t="s">
        <v>23</v>
      </c>
      <c r="AW6" s="23"/>
      <c r="AZ6" s="49" t="s">
        <v>12</v>
      </c>
      <c r="BA6" s="50" t="e">
        <f>IF(SUM(BA7:BA8)=0,1,0)</f>
        <v>#REF!</v>
      </c>
    </row>
    <row r="7" spans="1:59" customFormat="1" ht="15.75" customHeight="1" thickBot="1" x14ac:dyDescent="0.5">
      <c r="A7" s="51"/>
      <c r="B7" s="52" t="s">
        <v>24</v>
      </c>
      <c r="C7" s="53"/>
      <c r="D7" s="53"/>
      <c r="E7" s="492"/>
      <c r="F7" s="573"/>
      <c r="G7" s="573"/>
      <c r="H7" s="573"/>
      <c r="I7" s="574"/>
      <c r="J7" s="42"/>
      <c r="K7" s="42"/>
      <c r="L7" s="42"/>
      <c r="M7" s="42"/>
      <c r="N7" s="42"/>
      <c r="O7" s="42"/>
      <c r="P7" s="42"/>
      <c r="Q7" s="42"/>
      <c r="R7" s="54"/>
      <c r="S7" s="54"/>
      <c r="T7" s="54"/>
      <c r="U7" s="54"/>
      <c r="V7" s="54"/>
      <c r="W7" s="54"/>
      <c r="X7" s="55"/>
      <c r="AA7" s="46" t="s">
        <v>25</v>
      </c>
      <c r="AB7" s="26">
        <f>IF(Z9=AA7,4,0)</f>
        <v>0</v>
      </c>
      <c r="AC7" s="25">
        <v>4</v>
      </c>
      <c r="AD7" s="25"/>
      <c r="AE7" s="56" t="s">
        <v>26</v>
      </c>
      <c r="AF7" s="26">
        <f>IF(U5=AE7,3,0)</f>
        <v>0</v>
      </c>
      <c r="AG7" s="25">
        <v>3</v>
      </c>
      <c r="AI7" s="46" t="s">
        <v>21</v>
      </c>
      <c r="AJ7" s="26">
        <f>IF(E7=AI7,3,0)</f>
        <v>0</v>
      </c>
      <c r="AK7" s="25">
        <v>3</v>
      </c>
      <c r="AL7" s="57"/>
      <c r="AM7" s="25" t="s">
        <v>27</v>
      </c>
      <c r="AN7" s="58" t="str">
        <f>IF(SUM(AN4:AN6)=0,"",(SUM(AN4:AN6)))</f>
        <v/>
      </c>
      <c r="AO7" s="3"/>
      <c r="AQ7" s="48">
        <v>0.75</v>
      </c>
      <c r="AR7" s="59">
        <v>0.69</v>
      </c>
      <c r="AT7" s="25">
        <f>IF(E7=AI5,1,0)</f>
        <v>0</v>
      </c>
      <c r="AU7" s="23" t="s">
        <v>28</v>
      </c>
      <c r="AW7" s="23"/>
      <c r="AZ7" s="35" t="s">
        <v>19</v>
      </c>
      <c r="BA7" s="60" t="e">
        <f>IF(BA8=1,0,IF(AT7=1,1,IF(AND(AT8=1,AQ18=1,AT10=1,E10&lt;=AQ7),1,IF(AND(AT8=1,AQ18=1,AT10=2,E10&lt;=AR7),1,IF(AND(AT8=1,AQ18=0,AT10=1,E10&lt;=AQ11),1,IF(AND(AT8=1,AQ18=0,AT10=2,E10&lt;=AR11),1,0))))))</f>
        <v>#REF!</v>
      </c>
    </row>
    <row r="8" spans="1:59" customFormat="1" ht="15.75" customHeight="1" thickBot="1" x14ac:dyDescent="0.5">
      <c r="A8" s="51"/>
      <c r="B8" s="61" t="s">
        <v>29</v>
      </c>
      <c r="C8" s="53"/>
      <c r="D8" s="53"/>
      <c r="E8" s="492"/>
      <c r="F8" s="573"/>
      <c r="G8" s="573"/>
      <c r="H8" s="573"/>
      <c r="I8" s="574"/>
      <c r="J8" s="42"/>
      <c r="K8" s="42"/>
      <c r="L8" s="42"/>
      <c r="M8" s="42"/>
      <c r="N8" s="42"/>
      <c r="O8" s="42"/>
      <c r="P8" s="42"/>
      <c r="Q8" s="42"/>
      <c r="R8" s="54"/>
      <c r="S8" s="54"/>
      <c r="T8" s="54"/>
      <c r="U8" s="54"/>
      <c r="V8" s="54"/>
      <c r="W8" s="54"/>
      <c r="X8" s="55"/>
      <c r="AA8" s="25" t="s">
        <v>27</v>
      </c>
      <c r="AB8" s="58">
        <f>SUM(AB5:AB7)</f>
        <v>1</v>
      </c>
      <c r="AC8" s="25"/>
      <c r="AD8" s="25"/>
      <c r="AE8" s="25" t="s">
        <v>27</v>
      </c>
      <c r="AF8" s="58" t="str">
        <f>IF(SUM(AF4:AF7)=0,"",(SUM(AF4:AF7)))</f>
        <v/>
      </c>
      <c r="AG8" s="25"/>
      <c r="AI8" s="25" t="s">
        <v>27</v>
      </c>
      <c r="AJ8" s="58" t="str">
        <f>IF(SUM(AJ4:AJ7)=0,"",(SUM(AJ4:AJ7)))</f>
        <v/>
      </c>
      <c r="AK8" s="25"/>
      <c r="AL8" s="57"/>
      <c r="AQ8" s="48">
        <v>0.56000000000000005</v>
      </c>
      <c r="AR8" s="62" t="s">
        <v>30</v>
      </c>
      <c r="AT8" s="25">
        <f>IF(E8=AM5,1,0)</f>
        <v>0</v>
      </c>
      <c r="AU8" s="23" t="s">
        <v>31</v>
      </c>
      <c r="AZ8" s="63" t="s">
        <v>26</v>
      </c>
      <c r="BA8" s="64">
        <f>IF(E10="",0,IF(AND(AT8=1,AQ18=1,AT10=1),IF(E10&lt;=AQ8,1,0),IF(AND(AT8=1,AQ18=0,AT10=1),IF(E10&lt;=AQ12,1,0),0)))</f>
        <v>0</v>
      </c>
    </row>
    <row r="9" spans="1:59" ht="15.75" customHeight="1" thickBot="1" x14ac:dyDescent="0.45">
      <c r="A9" s="65"/>
      <c r="B9" s="614" t="s">
        <v>32</v>
      </c>
      <c r="C9" s="615"/>
      <c r="D9" s="616"/>
      <c r="E9" s="492"/>
      <c r="F9" s="573"/>
      <c r="G9" s="573"/>
      <c r="H9" s="573"/>
      <c r="I9" s="574"/>
      <c r="J9" s="66"/>
      <c r="K9" s="66"/>
      <c r="L9" s="66"/>
      <c r="M9" s="66"/>
      <c r="N9" s="66"/>
      <c r="O9" s="67"/>
      <c r="P9" s="67"/>
      <c r="Q9" s="67"/>
      <c r="R9" s="67"/>
      <c r="S9" s="67"/>
      <c r="T9" s="67"/>
      <c r="U9" s="67"/>
      <c r="V9" s="67"/>
      <c r="W9" s="67"/>
      <c r="X9" s="68"/>
      <c r="Y9" s="23"/>
      <c r="Z9" s="489" t="s">
        <v>11</v>
      </c>
      <c r="AA9" s="490"/>
      <c r="AB9" s="490"/>
      <c r="AC9" s="490"/>
      <c r="AD9" s="491"/>
      <c r="AI9" s="28"/>
      <c r="AJ9" s="69">
        <v>0</v>
      </c>
      <c r="AK9" s="25">
        <v>0</v>
      </c>
      <c r="AM9" s="28"/>
      <c r="AN9" s="69">
        <v>0</v>
      </c>
      <c r="AO9" s="25">
        <v>0</v>
      </c>
      <c r="AQ9" s="620" t="s">
        <v>33</v>
      </c>
      <c r="AR9" s="620"/>
      <c r="AU9" s="23"/>
    </row>
    <row r="10" spans="1:59" ht="15.75" customHeight="1" thickBot="1" x14ac:dyDescent="0.5">
      <c r="A10" s="65"/>
      <c r="B10" s="614" t="s">
        <v>34</v>
      </c>
      <c r="C10" s="615"/>
      <c r="D10" s="616"/>
      <c r="E10" s="617"/>
      <c r="F10" s="618"/>
      <c r="G10" s="619"/>
      <c r="H10" s="601" t="s">
        <v>35</v>
      </c>
      <c r="I10" s="601"/>
      <c r="J10" s="492"/>
      <c r="K10" s="493"/>
      <c r="L10" s="493"/>
      <c r="M10" s="493"/>
      <c r="N10" s="494"/>
      <c r="O10" s="67"/>
      <c r="P10" s="67"/>
      <c r="Q10" s="67"/>
      <c r="R10" s="67"/>
      <c r="S10" s="67"/>
      <c r="T10" s="67"/>
      <c r="U10" s="67"/>
      <c r="V10" s="67"/>
      <c r="W10" s="67"/>
      <c r="X10" s="68"/>
      <c r="Y10" s="23"/>
      <c r="Z10" s="23"/>
      <c r="AB10" s="70"/>
      <c r="AC10" s="70"/>
      <c r="AD10" s="70"/>
      <c r="AE10" s="70"/>
      <c r="AF10" s="70"/>
      <c r="AG10" s="70"/>
      <c r="AH10" s="70"/>
      <c r="AI10" s="45" t="s">
        <v>36</v>
      </c>
      <c r="AJ10" s="69">
        <f>IF($E$9=AI10,1,0)</f>
        <v>0</v>
      </c>
      <c r="AK10" s="25">
        <v>1</v>
      </c>
      <c r="AL10" s="57"/>
      <c r="AM10" s="45" t="s">
        <v>37</v>
      </c>
      <c r="AN10" s="69">
        <f>IF($J$10=AM10,1,0)</f>
        <v>0</v>
      </c>
      <c r="AO10" s="25">
        <v>1</v>
      </c>
      <c r="AQ10" s="3" t="s">
        <v>22</v>
      </c>
      <c r="AR10" s="48" t="s">
        <v>23</v>
      </c>
      <c r="AT10" s="3">
        <f>IF(J10=AM10,1,IF(J10=AM11,2,0))</f>
        <v>0</v>
      </c>
      <c r="AU10" s="71" t="s">
        <v>38</v>
      </c>
    </row>
    <row r="11" spans="1:59" ht="15.75" customHeight="1" thickBot="1" x14ac:dyDescent="0.5">
      <c r="A11" s="22"/>
      <c r="B11" s="72" t="s">
        <v>39</v>
      </c>
      <c r="C11" s="73"/>
      <c r="D11" s="74"/>
      <c r="E11" s="498"/>
      <c r="F11" s="499"/>
      <c r="G11" s="500"/>
      <c r="H11" s="506" t="s">
        <v>30</v>
      </c>
      <c r="I11" s="488"/>
      <c r="J11" s="75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8"/>
      <c r="Y11" s="23"/>
      <c r="Z11" s="23"/>
      <c r="AB11" s="70"/>
      <c r="AC11" s="70"/>
      <c r="AD11" s="70"/>
      <c r="AE11" s="70"/>
      <c r="AF11" s="70"/>
      <c r="AG11" s="70"/>
      <c r="AH11" s="70"/>
      <c r="AI11" s="76" t="s">
        <v>40</v>
      </c>
      <c r="AJ11" s="69">
        <f>IF($E$9=AI11,2,0)</f>
        <v>0</v>
      </c>
      <c r="AK11" s="25">
        <v>2</v>
      </c>
      <c r="AL11" s="77"/>
      <c r="AM11" s="76" t="s">
        <v>41</v>
      </c>
      <c r="AN11" s="69">
        <f>IF($J$10=AM11,2,0)</f>
        <v>0</v>
      </c>
      <c r="AO11" s="25">
        <v>2</v>
      </c>
      <c r="AQ11" s="59">
        <v>0.87</v>
      </c>
      <c r="AR11" s="59">
        <v>0.75</v>
      </c>
    </row>
    <row r="12" spans="1:59" ht="15.75" customHeight="1" thickBot="1" x14ac:dyDescent="0.45">
      <c r="A12" s="22"/>
      <c r="B12" s="614" t="s">
        <v>42</v>
      </c>
      <c r="C12" s="615"/>
      <c r="D12" s="616"/>
      <c r="E12" s="513"/>
      <c r="F12" s="514"/>
      <c r="G12" s="515"/>
      <c r="H12" s="506" t="s">
        <v>30</v>
      </c>
      <c r="I12" s="488"/>
      <c r="J12" s="75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8"/>
      <c r="Y12" s="23"/>
      <c r="Z12" s="23"/>
      <c r="AI12" s="78" t="s">
        <v>43</v>
      </c>
      <c r="AJ12" s="69">
        <f>IF($E$9=AI12,3,0)</f>
        <v>0</v>
      </c>
      <c r="AK12" s="25">
        <v>3</v>
      </c>
      <c r="AM12" s="25" t="s">
        <v>27</v>
      </c>
      <c r="AN12" s="58" t="str">
        <f>IF(SUM(AN9:AN11)=0,"",(SUM(AN9:AN11)))</f>
        <v/>
      </c>
      <c r="AO12" s="25"/>
      <c r="AQ12" s="59">
        <v>0.75</v>
      </c>
      <c r="AR12" s="62" t="s">
        <v>30</v>
      </c>
    </row>
    <row r="13" spans="1:59" ht="15.75" customHeight="1" thickBot="1" x14ac:dyDescent="0.45">
      <c r="A13" s="22"/>
      <c r="B13" s="614" t="s">
        <v>44</v>
      </c>
      <c r="C13" s="615"/>
      <c r="D13" s="616"/>
      <c r="E13" s="617"/>
      <c r="F13" s="618"/>
      <c r="G13" s="619"/>
      <c r="H13" s="506" t="s">
        <v>45</v>
      </c>
      <c r="I13" s="488"/>
      <c r="J13" s="79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1"/>
      <c r="Y13" s="23"/>
      <c r="Z13" s="23"/>
      <c r="AI13" s="82" t="s">
        <v>46</v>
      </c>
      <c r="AJ13" s="69">
        <f>IF($E$9=AI13,4,0)</f>
        <v>0</v>
      </c>
      <c r="AK13" s="25">
        <v>4</v>
      </c>
      <c r="AN13" s="83"/>
      <c r="AO13" s="83"/>
      <c r="AP13" s="23"/>
      <c r="AQ13" s="23"/>
      <c r="AR13" s="23"/>
      <c r="AS13" s="23"/>
      <c r="AT13" s="23"/>
      <c r="AU13" s="23"/>
    </row>
    <row r="14" spans="1:59" ht="8.25" customHeight="1" thickBot="1" x14ac:dyDescent="0.45">
      <c r="A14" s="22"/>
      <c r="B14" s="31"/>
      <c r="C14" s="84"/>
      <c r="D14" s="84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23"/>
      <c r="Z14" s="23"/>
    </row>
    <row r="15" spans="1:59" ht="15.75" hidden="1" customHeight="1" x14ac:dyDescent="0.4">
      <c r="A15" s="65"/>
      <c r="B15" s="606" t="s">
        <v>47</v>
      </c>
      <c r="C15" s="607"/>
      <c r="D15" s="607"/>
      <c r="E15" s="607"/>
      <c r="F15" s="607"/>
      <c r="G15" s="607"/>
      <c r="H15" s="607"/>
      <c r="I15" s="607"/>
      <c r="J15" s="607"/>
      <c r="K15" s="607"/>
      <c r="L15" s="607"/>
      <c r="M15" s="607"/>
      <c r="N15" s="607"/>
      <c r="O15" s="607"/>
      <c r="P15" s="607"/>
      <c r="Q15" s="607"/>
      <c r="R15" s="607"/>
      <c r="S15" s="607"/>
      <c r="T15" s="607"/>
      <c r="U15" s="607"/>
      <c r="V15" s="607"/>
      <c r="W15" s="607"/>
      <c r="X15" s="608"/>
      <c r="Y15" s="35"/>
      <c r="Z15" s="23"/>
      <c r="AA15" s="25"/>
      <c r="AB15" s="26"/>
      <c r="AC15" s="25" t="s">
        <v>8</v>
      </c>
      <c r="AD15" s="25"/>
      <c r="AE15" s="27"/>
      <c r="AF15" s="25"/>
      <c r="AG15" s="25">
        <v>0</v>
      </c>
      <c r="AH15" s="23"/>
      <c r="AL15" s="57"/>
      <c r="AN15" s="83"/>
      <c r="AO15" s="83"/>
      <c r="AQ15" s="3" t="e">
        <f>IF(COUNTIF(#REF!,"*檜原村*"),1,0)</f>
        <v>#REF!</v>
      </c>
      <c r="AR15" s="3" t="s">
        <v>48</v>
      </c>
    </row>
    <row r="16" spans="1:59" ht="15.75" hidden="1" customHeight="1" x14ac:dyDescent="0.45">
      <c r="A16" s="22"/>
      <c r="B16" s="86" t="s">
        <v>49</v>
      </c>
      <c r="C16" s="30"/>
      <c r="D16" s="30"/>
      <c r="E16" s="87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492" t="s">
        <v>11</v>
      </c>
      <c r="Q16" s="493"/>
      <c r="R16" s="493"/>
      <c r="S16" s="493"/>
      <c r="T16" s="494"/>
      <c r="U16" s="585" t="str">
        <f ca="1">IF(P16&lt;&gt;AA5,"",OFFSET(BA18,MATCH(1,BA18:BA20,0)-1,-1,1,1))</f>
        <v>段階1</v>
      </c>
      <c r="V16" s="586"/>
      <c r="W16" s="586"/>
      <c r="X16" s="609"/>
      <c r="Y16" s="35"/>
      <c r="Z16" s="23"/>
      <c r="AA16" s="28" t="s">
        <v>11</v>
      </c>
      <c r="AB16" s="26">
        <f>IF(P16=AA16,1,0)</f>
        <v>1</v>
      </c>
      <c r="AC16" s="25">
        <v>1</v>
      </c>
      <c r="AD16" s="25"/>
      <c r="AE16" s="36" t="s">
        <v>12</v>
      </c>
      <c r="AF16" s="26">
        <f ca="1">IF(U16=AE16,1,0)</f>
        <v>1</v>
      </c>
      <c r="AG16" s="25">
        <v>1</v>
      </c>
      <c r="AH16" s="70"/>
      <c r="AL16" s="77"/>
      <c r="AN16" s="83"/>
      <c r="AO16" s="83"/>
      <c r="AQ16" s="3" t="e">
        <f>IF(COUNTIF(#REF!,"*桧原村*"),1,0)</f>
        <v>#REF!</v>
      </c>
      <c r="AR16" s="3" t="s">
        <v>50</v>
      </c>
      <c r="AZ16" s="3" t="str">
        <f>B16</f>
        <v>ア　再生可能エネルギーの直接利用</v>
      </c>
    </row>
    <row r="17" spans="1:59" ht="15.75" hidden="1" customHeight="1" x14ac:dyDescent="0.45">
      <c r="A17" s="2"/>
      <c r="B17" s="88" t="s">
        <v>51</v>
      </c>
      <c r="C17" s="89"/>
      <c r="D17" s="89"/>
      <c r="E17" s="610" t="str">
        <f>IF(AND(O2="",V2=""),"",(O2+V2))</f>
        <v/>
      </c>
      <c r="F17" s="611"/>
      <c r="G17" s="611"/>
      <c r="H17" s="598" t="s">
        <v>52</v>
      </c>
      <c r="I17" s="599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1"/>
      <c r="V17" s="91"/>
      <c r="W17" s="91"/>
      <c r="X17" s="92"/>
      <c r="AA17" s="45" t="s">
        <v>18</v>
      </c>
      <c r="AB17" s="26">
        <f>IF(P16=AA17,2,0)</f>
        <v>0</v>
      </c>
      <c r="AC17" s="25">
        <v>2</v>
      </c>
      <c r="AD17" s="25"/>
      <c r="AE17" s="36" t="s">
        <v>19</v>
      </c>
      <c r="AF17" s="26">
        <f ca="1">IF(U16=AE17,2,0)</f>
        <v>0</v>
      </c>
      <c r="AG17" s="25">
        <v>2</v>
      </c>
      <c r="AH17" s="70"/>
      <c r="AL17" s="77"/>
      <c r="AN17" s="83"/>
      <c r="AO17" s="83"/>
      <c r="AP17" s="93"/>
      <c r="AQ17" s="3" t="e">
        <f>IF(COUNTIF(#REF!,"*奥多摩町*"),1,0)</f>
        <v>#REF!</v>
      </c>
      <c r="AR17" s="3" t="s">
        <v>53</v>
      </c>
      <c r="AS17" s="93"/>
      <c r="AT17" s="93"/>
      <c r="AU17" s="93"/>
      <c r="AW17" s="94"/>
      <c r="AZ17" s="3" t="s">
        <v>16</v>
      </c>
    </row>
    <row r="18" spans="1:59" ht="15.75" hidden="1" customHeight="1" x14ac:dyDescent="0.4">
      <c r="A18" s="2"/>
      <c r="B18" s="88" t="s">
        <v>54</v>
      </c>
      <c r="C18" s="89"/>
      <c r="D18" s="89"/>
      <c r="E18" s="595"/>
      <c r="F18" s="596"/>
      <c r="G18" s="596"/>
      <c r="H18" s="598" t="s">
        <v>52</v>
      </c>
      <c r="I18" s="599"/>
      <c r="J18" s="487" t="s">
        <v>55</v>
      </c>
      <c r="K18" s="506"/>
      <c r="L18" s="506"/>
      <c r="M18" s="506"/>
      <c r="N18" s="506"/>
      <c r="O18" s="581"/>
      <c r="P18" s="603" t="str">
        <f>IF($E$17="","",ROUNDDOWN(E18/$E$17*100,1))</f>
        <v/>
      </c>
      <c r="Q18" s="604"/>
      <c r="R18" s="605"/>
      <c r="S18" s="612" t="s">
        <v>56</v>
      </c>
      <c r="T18" s="613"/>
      <c r="U18" s="42"/>
      <c r="V18" s="42"/>
      <c r="W18" s="42"/>
      <c r="X18" s="44"/>
      <c r="AA18" s="46" t="s">
        <v>25</v>
      </c>
      <c r="AB18" s="26">
        <f>IF(P16=AA18,4,0)</f>
        <v>0</v>
      </c>
      <c r="AC18" s="25">
        <v>4</v>
      </c>
      <c r="AD18" s="25"/>
      <c r="AE18" s="56" t="s">
        <v>26</v>
      </c>
      <c r="AF18" s="26">
        <f ca="1">IF(U16=AE18,3,0)</f>
        <v>0</v>
      </c>
      <c r="AG18" s="25">
        <v>3</v>
      </c>
      <c r="AN18" s="83"/>
      <c r="AO18" s="83"/>
      <c r="AP18" s="95"/>
      <c r="AQ18" s="3" t="e">
        <f>SUM(AQ15:AQ17)</f>
        <v>#REF!</v>
      </c>
      <c r="AS18" s="95"/>
      <c r="AT18" s="3">
        <f>IF(E17="",0,IF(P18&lt;50,0,IF(P18&lt;80,1,2)))</f>
        <v>0</v>
      </c>
      <c r="AU18" s="95"/>
      <c r="AW18" s="94"/>
      <c r="AZ18" s="49" t="s">
        <v>12</v>
      </c>
      <c r="BA18" s="50">
        <f>IF(SUM(BA19:BA20)=0,1,0)</f>
        <v>1</v>
      </c>
    </row>
    <row r="19" spans="1:59" ht="15.75" hidden="1" customHeight="1" x14ac:dyDescent="0.4">
      <c r="A19" s="2"/>
      <c r="B19" s="88" t="s">
        <v>57</v>
      </c>
      <c r="C19" s="89"/>
      <c r="D19" s="89"/>
      <c r="E19" s="595"/>
      <c r="F19" s="596"/>
      <c r="G19" s="597"/>
      <c r="H19" s="598" t="s">
        <v>52</v>
      </c>
      <c r="I19" s="599"/>
      <c r="J19" s="600" t="s">
        <v>58</v>
      </c>
      <c r="K19" s="601"/>
      <c r="L19" s="601"/>
      <c r="M19" s="601"/>
      <c r="N19" s="601"/>
      <c r="O19" s="602"/>
      <c r="P19" s="603" t="str">
        <f>IF($E$17="","",ROUNDDOWN(E19/$E$17*100,1))</f>
        <v/>
      </c>
      <c r="Q19" s="604"/>
      <c r="R19" s="605"/>
      <c r="S19" s="516" t="s">
        <v>56</v>
      </c>
      <c r="T19" s="517"/>
      <c r="U19" s="41"/>
      <c r="V19" s="41"/>
      <c r="W19" s="41"/>
      <c r="X19" s="96"/>
      <c r="AA19" s="25" t="s">
        <v>27</v>
      </c>
      <c r="AB19" s="58">
        <f>SUM(AB16:AB18)</f>
        <v>1</v>
      </c>
      <c r="AC19" s="25"/>
      <c r="AD19" s="25"/>
      <c r="AE19" s="25" t="s">
        <v>27</v>
      </c>
      <c r="AF19" s="58">
        <f ca="1">IF(SUM(AF15:AF18)=0,"",(SUM(AF15:AF18)))</f>
        <v>1</v>
      </c>
      <c r="AG19" s="25"/>
      <c r="AH19" s="23"/>
      <c r="AL19" s="57"/>
      <c r="AN19" s="83"/>
      <c r="AO19" s="83"/>
      <c r="AP19" s="93"/>
      <c r="AQ19" s="93"/>
      <c r="AR19" s="93"/>
      <c r="AS19" s="93"/>
      <c r="AT19" s="3">
        <f>IF(E17="",0,IF(P19&lt;50,0,IF(P19&lt;80,1,2)))</f>
        <v>0</v>
      </c>
      <c r="AU19" s="93"/>
      <c r="AW19" s="94"/>
      <c r="AZ19" s="35" t="s">
        <v>19</v>
      </c>
      <c r="BA19" s="60">
        <f>IF(BA20=1,0,IF(AND(AT18&gt;=1,AT19&gt;=1),1,0))</f>
        <v>0</v>
      </c>
    </row>
    <row r="20" spans="1:59" ht="8.25" hidden="1" customHeight="1" x14ac:dyDescent="0.4">
      <c r="A20" s="2"/>
      <c r="B20" s="88"/>
      <c r="C20" s="89"/>
      <c r="D20" s="89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97"/>
      <c r="V20" s="97"/>
      <c r="W20" s="97"/>
      <c r="X20" s="98"/>
      <c r="AA20" s="25"/>
      <c r="AB20" s="26"/>
      <c r="AC20" s="25"/>
      <c r="AD20" s="25"/>
      <c r="AE20" s="27"/>
      <c r="AF20" s="25"/>
      <c r="AG20" s="25">
        <v>0</v>
      </c>
      <c r="AH20" s="23"/>
      <c r="AJ20" s="57"/>
      <c r="AK20" s="57"/>
      <c r="AL20" s="57"/>
      <c r="AN20" s="83"/>
      <c r="AO20" s="83"/>
      <c r="AP20" s="93"/>
      <c r="AQ20" s="93"/>
      <c r="AR20" s="93"/>
      <c r="AS20" s="93"/>
      <c r="AT20" s="3">
        <f>SUM(AT18:AT19)</f>
        <v>0</v>
      </c>
      <c r="AU20" s="93"/>
      <c r="AW20" s="94"/>
      <c r="AZ20" s="63" t="s">
        <v>26</v>
      </c>
      <c r="BA20" s="64">
        <f>IF(D81="",IF(AT20=4,1,0))</f>
        <v>0</v>
      </c>
    </row>
    <row r="21" spans="1:59" ht="8.25" hidden="1" customHeight="1" x14ac:dyDescent="0.4">
      <c r="A21" s="2"/>
      <c r="B21" s="31"/>
      <c r="C21" s="31"/>
      <c r="D21" s="31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100"/>
      <c r="Y21" s="23"/>
      <c r="Z21" s="23"/>
      <c r="AA21" s="25"/>
      <c r="AB21" s="26"/>
      <c r="AC21" s="25"/>
      <c r="AD21" s="25"/>
      <c r="AE21" s="27"/>
      <c r="AF21" s="25"/>
      <c r="AG21" s="25">
        <v>0</v>
      </c>
      <c r="AH21" s="23"/>
      <c r="AJ21" s="57"/>
      <c r="AK21" s="57"/>
      <c r="AL21" s="57"/>
    </row>
    <row r="22" spans="1:59" ht="15.75" hidden="1" customHeight="1" x14ac:dyDescent="0.4">
      <c r="A22" s="2"/>
      <c r="B22" s="86" t="s">
        <v>59</v>
      </c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492" t="s">
        <v>11</v>
      </c>
      <c r="Q22" s="493"/>
      <c r="R22" s="493"/>
      <c r="S22" s="493"/>
      <c r="T22" s="494"/>
      <c r="U22" s="585"/>
      <c r="V22" s="586"/>
      <c r="W22" s="586"/>
      <c r="X22" s="587"/>
      <c r="Y22" s="23"/>
      <c r="Z22" s="23"/>
      <c r="AA22" s="28" t="s">
        <v>11</v>
      </c>
      <c r="AB22" s="26">
        <f>IF(P22=AA22,1,0)</f>
        <v>1</v>
      </c>
      <c r="AC22" s="25">
        <v>1</v>
      </c>
      <c r="AD22" s="25"/>
      <c r="AE22" s="36" t="s">
        <v>12</v>
      </c>
      <c r="AF22" s="26">
        <f>IF(U22=AE22,1,0)</f>
        <v>0</v>
      </c>
      <c r="AG22" s="25">
        <v>1</v>
      </c>
      <c r="AH22" s="23"/>
      <c r="AI22" s="28"/>
      <c r="AJ22" s="57"/>
      <c r="AK22" s="57"/>
      <c r="AL22" s="57"/>
      <c r="AZ22" s="3" t="str">
        <f>B22</f>
        <v>ウ　再生可能エネルギー電気の受入れ</v>
      </c>
    </row>
    <row r="23" spans="1:59" ht="15.75" hidden="1" customHeight="1" x14ac:dyDescent="0.45">
      <c r="A23" s="2"/>
      <c r="B23" s="588" t="s">
        <v>60</v>
      </c>
      <c r="C23" s="589"/>
      <c r="D23" s="589"/>
      <c r="E23" s="101"/>
      <c r="F23" s="102" t="s">
        <v>61</v>
      </c>
      <c r="G23" s="103"/>
      <c r="H23" s="103"/>
      <c r="I23" s="104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5"/>
      <c r="AA23" s="45" t="s">
        <v>18</v>
      </c>
      <c r="AB23" s="26">
        <f>IF(P22=AA23,2,0)</f>
        <v>0</v>
      </c>
      <c r="AC23" s="25">
        <v>2</v>
      </c>
      <c r="AD23" s="25"/>
      <c r="AE23" s="36" t="s">
        <v>19</v>
      </c>
      <c r="AF23" s="26">
        <f>IF(U22=AE23,2,0)</f>
        <v>0</v>
      </c>
      <c r="AG23" s="25">
        <v>2</v>
      </c>
      <c r="AI23" s="76" t="s">
        <v>62</v>
      </c>
      <c r="AN23" s="106"/>
      <c r="AO23" s="106"/>
      <c r="AP23" s="107"/>
      <c r="AQ23" s="107"/>
      <c r="AR23" s="107"/>
      <c r="AS23" s="107" t="str">
        <f>B23</f>
        <v>(ア)CO2排出係数等</v>
      </c>
      <c r="AT23" s="20" t="str">
        <f>IF(E23="〇",1,"")</f>
        <v/>
      </c>
      <c r="AU23" s="21" t="s">
        <v>6</v>
      </c>
      <c r="AW23" s="94"/>
      <c r="AZ23" s="3" t="s">
        <v>16</v>
      </c>
    </row>
    <row r="24" spans="1:59" ht="15.75" hidden="1" customHeight="1" x14ac:dyDescent="0.45">
      <c r="A24" s="2"/>
      <c r="B24" s="108"/>
      <c r="C24" s="11"/>
      <c r="D24" s="109"/>
      <c r="E24" s="110"/>
      <c r="F24" s="111" t="s">
        <v>63</v>
      </c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3"/>
      <c r="AA24" s="46" t="s">
        <v>25</v>
      </c>
      <c r="AB24" s="26">
        <f>IF(P22=AA24,4,0)</f>
        <v>0</v>
      </c>
      <c r="AC24" s="25">
        <v>4</v>
      </c>
      <c r="AD24" s="25"/>
      <c r="AE24" s="56" t="s">
        <v>26</v>
      </c>
      <c r="AF24" s="26">
        <f>IF(U22=AE24,3,0)</f>
        <v>0</v>
      </c>
      <c r="AG24" s="25">
        <v>3</v>
      </c>
      <c r="AS24" s="107">
        <f t="shared" ref="AS24:AS28" si="0">B24</f>
        <v>0</v>
      </c>
      <c r="AT24" s="20" t="str">
        <f t="shared" ref="AT24:AT28" si="1">IF(E24="〇",1,"")</f>
        <v/>
      </c>
      <c r="AU24" s="21" t="s">
        <v>6</v>
      </c>
      <c r="AW24" s="94"/>
      <c r="AZ24" s="49" t="s">
        <v>12</v>
      </c>
      <c r="BA24" s="50">
        <f>IF(SUM(BA25:BA26)=0,1,0)</f>
        <v>1</v>
      </c>
    </row>
    <row r="25" spans="1:59" ht="15.75" hidden="1" customHeight="1" x14ac:dyDescent="0.45">
      <c r="A25" s="2"/>
      <c r="B25" s="88"/>
      <c r="C25" s="89"/>
      <c r="D25" s="114"/>
      <c r="E25" s="110"/>
      <c r="F25" s="115" t="s">
        <v>64</v>
      </c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7"/>
      <c r="AA25" s="25" t="s">
        <v>27</v>
      </c>
      <c r="AB25" s="58">
        <f>SUM(AB22:AB24)</f>
        <v>1</v>
      </c>
      <c r="AC25" s="25"/>
      <c r="AD25" s="25"/>
      <c r="AE25" s="25" t="s">
        <v>27</v>
      </c>
      <c r="AF25" s="58" t="str">
        <f>IF(SUM(AF21:AF24)=0,"",(SUM(AF21:AF24)))</f>
        <v/>
      </c>
      <c r="AG25" s="25"/>
      <c r="AH25" s="23"/>
      <c r="AJ25" s="57"/>
      <c r="AK25" s="57"/>
      <c r="AL25" s="57"/>
      <c r="AS25" s="107">
        <f t="shared" si="0"/>
        <v>0</v>
      </c>
      <c r="AT25" s="20" t="str">
        <f t="shared" si="1"/>
        <v/>
      </c>
      <c r="AU25" s="21" t="s">
        <v>6</v>
      </c>
      <c r="AW25" s="94"/>
      <c r="AZ25" s="35" t="s">
        <v>19</v>
      </c>
      <c r="BA25" s="60">
        <f>IF(BA26=1,0,IF(AND((OR(AT24=1,AT25=1)),OR(AT27=1,AT28=1)),1,0))</f>
        <v>0</v>
      </c>
    </row>
    <row r="26" spans="1:59" ht="15.75" hidden="1" customHeight="1" x14ac:dyDescent="0.45">
      <c r="A26" s="2"/>
      <c r="B26" s="108" t="s">
        <v>65</v>
      </c>
      <c r="C26" s="11"/>
      <c r="D26" s="11"/>
      <c r="E26" s="118"/>
      <c r="F26" s="119" t="s">
        <v>66</v>
      </c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20"/>
      <c r="AB26" s="23"/>
      <c r="AC26" s="23"/>
      <c r="AD26" s="23"/>
      <c r="AE26" s="23"/>
      <c r="AF26" s="23"/>
      <c r="AG26" s="23"/>
      <c r="AH26" s="23"/>
      <c r="AJ26" s="57"/>
      <c r="AK26" s="57"/>
      <c r="AL26" s="57"/>
      <c r="AS26" s="107" t="str">
        <f t="shared" si="0"/>
        <v>(イ)再生可能エネルギー利用率</v>
      </c>
      <c r="AT26" s="20" t="str">
        <f t="shared" si="1"/>
        <v/>
      </c>
      <c r="AU26" s="21" t="s">
        <v>6</v>
      </c>
      <c r="AW26" s="94"/>
      <c r="AZ26" s="63" t="s">
        <v>26</v>
      </c>
      <c r="BA26" s="64">
        <f>IF(AND(AT25=1,AT28=1),1,0)</f>
        <v>0</v>
      </c>
    </row>
    <row r="27" spans="1:59" ht="15.75" hidden="1" customHeight="1" x14ac:dyDescent="0.45">
      <c r="A27" s="2"/>
      <c r="B27" s="108"/>
      <c r="C27" s="11"/>
      <c r="D27" s="11"/>
      <c r="E27" s="121"/>
      <c r="F27" s="111" t="s">
        <v>67</v>
      </c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3"/>
      <c r="AN27" s="106"/>
      <c r="AO27" s="106"/>
      <c r="AP27" s="107"/>
      <c r="AQ27" s="107"/>
      <c r="AR27" s="107"/>
      <c r="AS27" s="107">
        <f t="shared" si="0"/>
        <v>0</v>
      </c>
      <c r="AT27" s="20" t="str">
        <f t="shared" si="1"/>
        <v/>
      </c>
      <c r="AU27" s="21" t="s">
        <v>6</v>
      </c>
      <c r="AW27" s="94"/>
    </row>
    <row r="28" spans="1:59" ht="15.75" hidden="1" customHeight="1" x14ac:dyDescent="0.45">
      <c r="A28" s="2"/>
      <c r="B28" s="590"/>
      <c r="C28" s="591"/>
      <c r="D28" s="591"/>
      <c r="E28" s="122"/>
      <c r="F28" s="41" t="s">
        <v>68</v>
      </c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7"/>
      <c r="AN28" s="106"/>
      <c r="AO28" s="106"/>
      <c r="AP28" s="107"/>
      <c r="AQ28" s="107"/>
      <c r="AR28" s="107"/>
      <c r="AS28" s="107">
        <f t="shared" si="0"/>
        <v>0</v>
      </c>
      <c r="AT28" s="20" t="str">
        <f t="shared" si="1"/>
        <v/>
      </c>
      <c r="AU28" s="21" t="s">
        <v>6</v>
      </c>
      <c r="AW28" s="94"/>
      <c r="BD28" s="23"/>
      <c r="BE28" s="23"/>
      <c r="BF28" s="23"/>
      <c r="BG28" s="23"/>
    </row>
    <row r="29" spans="1:59" customFormat="1" ht="8.25" hidden="1" customHeight="1" x14ac:dyDescent="0.45">
      <c r="A29" s="2"/>
      <c r="B29" s="53"/>
      <c r="C29" s="53"/>
      <c r="D29" s="53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5"/>
      <c r="AI29" s="123"/>
      <c r="AJ29" s="26"/>
      <c r="AK29" s="25"/>
      <c r="AL29" s="123"/>
      <c r="AM29" s="123"/>
      <c r="AN29" s="123"/>
      <c r="AO29" s="123"/>
      <c r="AT29" s="25"/>
    </row>
    <row r="30" spans="1:59" ht="15.75" hidden="1" customHeight="1" x14ac:dyDescent="0.4">
      <c r="A30" s="65"/>
      <c r="B30" s="592" t="s">
        <v>69</v>
      </c>
      <c r="C30" s="593"/>
      <c r="D30" s="593"/>
      <c r="E30" s="593"/>
      <c r="F30" s="593"/>
      <c r="G30" s="593"/>
      <c r="H30" s="593"/>
      <c r="I30" s="593"/>
      <c r="J30" s="593"/>
      <c r="K30" s="593"/>
      <c r="L30" s="593"/>
      <c r="M30" s="593"/>
      <c r="N30" s="593"/>
      <c r="O30" s="593"/>
      <c r="P30" s="593"/>
      <c r="Q30" s="593"/>
      <c r="R30" s="593"/>
      <c r="S30" s="593"/>
      <c r="T30" s="593"/>
      <c r="U30" s="593"/>
      <c r="V30" s="593"/>
      <c r="W30" s="593"/>
      <c r="X30" s="594"/>
      <c r="AA30" s="25"/>
      <c r="AB30" s="26"/>
      <c r="AC30" s="25"/>
      <c r="AD30" s="25"/>
      <c r="AE30" s="27"/>
      <c r="AF30" s="25"/>
      <c r="AG30" s="25">
        <v>0</v>
      </c>
      <c r="AH30" s="23"/>
      <c r="AI30" s="28"/>
      <c r="AJ30" s="25"/>
      <c r="AK30" s="25">
        <v>0</v>
      </c>
      <c r="AL30" s="57"/>
      <c r="AM30" s="28"/>
      <c r="AN30" s="25"/>
      <c r="AO30" s="25">
        <v>0</v>
      </c>
    </row>
    <row r="31" spans="1:59" ht="15.75" customHeight="1" x14ac:dyDescent="0.4">
      <c r="A31" s="22"/>
      <c r="B31" s="29" t="s">
        <v>70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1"/>
      <c r="Q31" s="31"/>
      <c r="R31" s="31"/>
      <c r="S31" s="31"/>
      <c r="T31" s="31"/>
      <c r="U31" s="30"/>
      <c r="V31" s="30"/>
      <c r="W31" s="30"/>
      <c r="X31" s="124"/>
      <c r="AA31" s="28" t="s">
        <v>11</v>
      </c>
      <c r="AB31" s="26">
        <f>IF(Z35=AA31,1,0)</f>
        <v>1</v>
      </c>
      <c r="AC31" s="25">
        <v>1</v>
      </c>
      <c r="AD31" s="25"/>
      <c r="AE31" s="36" t="s">
        <v>12</v>
      </c>
      <c r="AF31" s="26">
        <f>IF(U31=AE31,1,0)</f>
        <v>0</v>
      </c>
      <c r="AG31" s="25">
        <v>1</v>
      </c>
      <c r="AH31" s="23"/>
      <c r="AI31" s="37" t="s">
        <v>13</v>
      </c>
      <c r="AJ31" s="26">
        <f>IF(E33=AI31,1,0)</f>
        <v>0</v>
      </c>
      <c r="AK31" s="25">
        <v>1</v>
      </c>
      <c r="AL31" s="57"/>
      <c r="AM31" s="37" t="s">
        <v>14</v>
      </c>
      <c r="AN31" s="26">
        <f>IF(E34=AM31,1,0)</f>
        <v>0</v>
      </c>
      <c r="AO31" s="25">
        <v>1</v>
      </c>
      <c r="AZ31" s="3" t="str">
        <f>B31</f>
        <v>（２）設備システムの高効率化</v>
      </c>
    </row>
    <row r="32" spans="1:59" ht="15.75" customHeight="1" thickBot="1" x14ac:dyDescent="0.45">
      <c r="A32" s="22"/>
      <c r="B32" s="39" t="s">
        <v>17</v>
      </c>
      <c r="C32" s="22"/>
      <c r="D32" s="22"/>
      <c r="E32" s="125"/>
      <c r="F32" s="41"/>
      <c r="G32" s="41"/>
      <c r="H32" s="41"/>
      <c r="I32" s="41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126"/>
      <c r="Y32" s="23"/>
      <c r="Z32" s="23"/>
      <c r="AA32" s="45" t="s">
        <v>18</v>
      </c>
      <c r="AB32" s="26">
        <f>IF(Z35=AA32,2,0)</f>
        <v>0</v>
      </c>
      <c r="AC32" s="25">
        <v>2</v>
      </c>
      <c r="AD32" s="25"/>
      <c r="AE32" s="36" t="s">
        <v>19</v>
      </c>
      <c r="AF32" s="26">
        <f>IF(U31=AE32,2,0)</f>
        <v>0</v>
      </c>
      <c r="AG32" s="25">
        <v>2</v>
      </c>
      <c r="AH32" s="23"/>
      <c r="AI32" s="37" t="s">
        <v>20</v>
      </c>
      <c r="AJ32" s="26">
        <f>IF(E33=AI32,2,0)</f>
        <v>0</v>
      </c>
      <c r="AK32" s="25">
        <v>2</v>
      </c>
      <c r="AL32" s="57"/>
      <c r="AM32" s="46" t="s">
        <v>21</v>
      </c>
      <c r="AN32" s="26">
        <f>IF(E34=AM32,2,0)</f>
        <v>0</v>
      </c>
      <c r="AO32" s="25">
        <v>2</v>
      </c>
      <c r="AZ32" s="3" t="s">
        <v>16</v>
      </c>
    </row>
    <row r="33" spans="1:60" s="135" customFormat="1" ht="15.75" customHeight="1" thickBot="1" x14ac:dyDescent="0.45">
      <c r="A33" s="127"/>
      <c r="B33" s="128" t="s">
        <v>71</v>
      </c>
      <c r="C33" s="129"/>
      <c r="D33" s="130"/>
      <c r="E33" s="492"/>
      <c r="F33" s="573"/>
      <c r="G33" s="573"/>
      <c r="H33" s="573"/>
      <c r="I33" s="574"/>
      <c r="J33" s="11"/>
      <c r="K33" s="11"/>
      <c r="L33" s="11"/>
      <c r="M33" s="11"/>
      <c r="N33" s="11"/>
      <c r="O33" s="11"/>
      <c r="P33" s="11"/>
      <c r="Q33" s="11"/>
      <c r="R33" s="131"/>
      <c r="S33" s="131"/>
      <c r="T33" s="131"/>
      <c r="U33" s="131"/>
      <c r="V33" s="131"/>
      <c r="W33" s="131"/>
      <c r="X33" s="132"/>
      <c r="Y33" s="133"/>
      <c r="Z33" s="134"/>
      <c r="AA33" s="46" t="s">
        <v>25</v>
      </c>
      <c r="AB33" s="26">
        <f>IF(Z35=AA33,4,0)</f>
        <v>0</v>
      </c>
      <c r="AC33" s="25">
        <v>4</v>
      </c>
      <c r="AD33" s="25"/>
      <c r="AE33" s="56" t="s">
        <v>26</v>
      </c>
      <c r="AF33" s="26">
        <f>IF(U31=AE33,3,0)</f>
        <v>0</v>
      </c>
      <c r="AG33" s="25">
        <v>3</v>
      </c>
      <c r="AI33" s="46" t="s">
        <v>21</v>
      </c>
      <c r="AJ33" s="26">
        <f>IF(E33=AI33,3,0)</f>
        <v>0</v>
      </c>
      <c r="AK33" s="25">
        <v>3</v>
      </c>
      <c r="AL33" s="136"/>
      <c r="AM33" s="25" t="s">
        <v>27</v>
      </c>
      <c r="AN33" s="58" t="str">
        <f>IF(SUM(AN30:AN32)=0,"",(SUM(AN30:AN32)))</f>
        <v/>
      </c>
      <c r="AO33" s="57"/>
      <c r="AT33" s="137"/>
      <c r="AZ33" s="138" t="s">
        <v>12</v>
      </c>
      <c r="BA33" s="139">
        <f>IF(SUM(BA34:BA35)=0,1,0)</f>
        <v>0</v>
      </c>
    </row>
    <row r="34" spans="1:60" s="135" customFormat="1" ht="15.75" customHeight="1" thickBot="1" x14ac:dyDescent="0.45">
      <c r="A34" s="127"/>
      <c r="B34" s="140" t="s">
        <v>72</v>
      </c>
      <c r="C34" s="129"/>
      <c r="D34" s="129"/>
      <c r="E34" s="492"/>
      <c r="F34" s="573"/>
      <c r="G34" s="573"/>
      <c r="H34" s="573"/>
      <c r="I34" s="574"/>
      <c r="J34" s="11"/>
      <c r="K34" s="11"/>
      <c r="L34" s="11"/>
      <c r="M34" s="11"/>
      <c r="N34" s="11"/>
      <c r="O34" s="11"/>
      <c r="P34" s="11"/>
      <c r="Q34" s="11"/>
      <c r="R34" s="131"/>
      <c r="S34" s="131"/>
      <c r="T34" s="131"/>
      <c r="U34" s="131"/>
      <c r="V34" s="131"/>
      <c r="W34" s="131"/>
      <c r="X34" s="132"/>
      <c r="Y34" s="133"/>
      <c r="Z34" s="134"/>
      <c r="AA34" s="25" t="s">
        <v>27</v>
      </c>
      <c r="AB34" s="58">
        <f>SUM(AB31:AB33)</f>
        <v>1</v>
      </c>
      <c r="AC34" s="25"/>
      <c r="AD34" s="25"/>
      <c r="AE34" s="25" t="s">
        <v>27</v>
      </c>
      <c r="AF34" s="58" t="str">
        <f>IF(SUM(AF30:AF33)=0,"",(SUM(AF30:AF33)))</f>
        <v/>
      </c>
      <c r="AG34" s="25"/>
      <c r="AH34" s="134"/>
      <c r="AI34" s="25" t="s">
        <v>27</v>
      </c>
      <c r="AJ34" s="58" t="str">
        <f>IF(SUM(AJ30:AJ33)=0,"",(SUM(AJ30:AJ33)))</f>
        <v/>
      </c>
      <c r="AK34" s="25"/>
      <c r="AL34" s="141"/>
      <c r="AT34" s="137"/>
      <c r="AZ34" s="142" t="s">
        <v>19</v>
      </c>
      <c r="BA34" s="143">
        <f>IF(BA35=1,0,IF(OR(AND(E36&gt;=0,E36&lt;5),E33=AI31),1,""))</f>
        <v>1</v>
      </c>
    </row>
    <row r="35" spans="1:60" ht="15.75" customHeight="1" thickBot="1" x14ac:dyDescent="0.45">
      <c r="A35" s="65"/>
      <c r="B35" s="570" t="s">
        <v>73</v>
      </c>
      <c r="C35" s="571"/>
      <c r="D35" s="572"/>
      <c r="E35" s="492"/>
      <c r="F35" s="573"/>
      <c r="G35" s="573"/>
      <c r="H35" s="573"/>
      <c r="I35" s="574"/>
      <c r="J35" s="144"/>
      <c r="K35" s="145"/>
      <c r="L35" s="145"/>
      <c r="M35" s="145"/>
      <c r="N35" s="145"/>
      <c r="O35" s="145"/>
      <c r="P35" s="145"/>
      <c r="Q35" s="145"/>
      <c r="R35" s="145"/>
      <c r="S35" s="146"/>
      <c r="T35" s="146"/>
      <c r="U35" s="146"/>
      <c r="V35" s="145"/>
      <c r="W35" s="145"/>
      <c r="X35" s="147"/>
      <c r="Y35" s="23"/>
      <c r="Z35" s="492" t="s">
        <v>11</v>
      </c>
      <c r="AA35" s="493"/>
      <c r="AB35" s="493"/>
      <c r="AC35" s="493"/>
      <c r="AD35" s="494"/>
      <c r="AE35" s="23"/>
      <c r="AF35" s="23"/>
      <c r="AG35" s="23"/>
      <c r="AH35" s="23"/>
      <c r="AI35" s="28"/>
      <c r="AJ35" s="25"/>
      <c r="AK35" s="25">
        <v>0</v>
      </c>
      <c r="AL35" s="57"/>
      <c r="AM35" s="28"/>
      <c r="AN35" s="25"/>
      <c r="AO35" s="25">
        <v>0</v>
      </c>
      <c r="AT35" s="148"/>
      <c r="AZ35" s="63" t="s">
        <v>26</v>
      </c>
      <c r="BA35" s="64" t="str">
        <f>IF(E36="","",IF(E36&gt;=5,1,""))</f>
        <v/>
      </c>
    </row>
    <row r="36" spans="1:60" ht="15.75" customHeight="1" thickBot="1" x14ac:dyDescent="0.45">
      <c r="A36" s="65"/>
      <c r="B36" s="149" t="s">
        <v>74</v>
      </c>
      <c r="C36" s="150"/>
      <c r="D36" s="151"/>
      <c r="E36" s="575"/>
      <c r="F36" s="576"/>
      <c r="G36" s="577"/>
      <c r="H36" s="578" t="s">
        <v>75</v>
      </c>
      <c r="I36" s="579"/>
      <c r="J36" s="152"/>
      <c r="N36" s="22"/>
      <c r="O36" s="564" t="s">
        <v>76</v>
      </c>
      <c r="P36" s="580"/>
      <c r="Q36" s="506"/>
      <c r="R36" s="581"/>
      <c r="S36" s="582"/>
      <c r="T36" s="583"/>
      <c r="U36" s="584"/>
      <c r="V36" s="153"/>
      <c r="W36" s="154"/>
      <c r="X36" s="44"/>
      <c r="Y36" s="23"/>
      <c r="Z36" s="492" t="s">
        <v>77</v>
      </c>
      <c r="AA36" s="493"/>
      <c r="AB36" s="493"/>
      <c r="AC36" s="493"/>
      <c r="AD36" s="494"/>
      <c r="AE36" s="23"/>
      <c r="AF36" s="23"/>
      <c r="AG36" s="23"/>
      <c r="AH36" s="23"/>
      <c r="AI36" s="45" t="s">
        <v>36</v>
      </c>
      <c r="AJ36" s="26">
        <f>IF(E35=AI36,1,0)</f>
        <v>0</v>
      </c>
      <c r="AK36" s="25">
        <v>1</v>
      </c>
      <c r="AL36" s="57"/>
      <c r="AM36" s="45" t="s">
        <v>78</v>
      </c>
      <c r="AN36" s="26">
        <f>IF(Z36=AM36,1,0)</f>
        <v>0</v>
      </c>
      <c r="AO36" s="25">
        <v>1</v>
      </c>
      <c r="AT36" s="148"/>
    </row>
    <row r="37" spans="1:60" ht="15.75" customHeight="1" thickBot="1" x14ac:dyDescent="0.45">
      <c r="A37" s="65"/>
      <c r="B37" s="152"/>
      <c r="C37" s="22"/>
      <c r="D37" s="22"/>
      <c r="E37" s="555" t="s">
        <v>79</v>
      </c>
      <c r="F37" s="556"/>
      <c r="G37" s="556"/>
      <c r="H37" s="557"/>
      <c r="I37" s="558" t="s">
        <v>80</v>
      </c>
      <c r="J37" s="559"/>
      <c r="K37" s="559"/>
      <c r="L37" s="560"/>
      <c r="M37" s="561" t="s">
        <v>81</v>
      </c>
      <c r="N37" s="562"/>
      <c r="O37" s="562"/>
      <c r="P37" s="563"/>
      <c r="Q37" s="564" t="s">
        <v>82</v>
      </c>
      <c r="R37" s="565"/>
      <c r="S37" s="565"/>
      <c r="T37" s="565"/>
      <c r="U37" s="566" t="s">
        <v>83</v>
      </c>
      <c r="V37" s="486"/>
      <c r="W37" s="155"/>
      <c r="X37" s="44"/>
      <c r="Y37" s="23"/>
      <c r="Z37" s="23"/>
      <c r="AB37" s="23"/>
      <c r="AC37" s="23"/>
      <c r="AD37" s="23"/>
      <c r="AE37" s="23"/>
      <c r="AF37" s="23"/>
      <c r="AG37" s="23"/>
      <c r="AH37" s="23"/>
      <c r="AI37" s="76" t="s">
        <v>84</v>
      </c>
      <c r="AJ37" s="26">
        <f>IF(E35=AI37,2,0)</f>
        <v>0</v>
      </c>
      <c r="AK37" s="25">
        <v>2</v>
      </c>
      <c r="AL37" s="57"/>
      <c r="AM37" s="76" t="s">
        <v>77</v>
      </c>
      <c r="AN37" s="26">
        <f>IF(Z36=AM37,2,0)</f>
        <v>2</v>
      </c>
      <c r="AO37" s="25">
        <v>2</v>
      </c>
      <c r="AZ37" s="156"/>
    </row>
    <row r="38" spans="1:60" ht="15.75" customHeight="1" thickBot="1" x14ac:dyDescent="0.45">
      <c r="A38" s="65"/>
      <c r="B38" s="152" t="s">
        <v>85</v>
      </c>
      <c r="C38" s="22"/>
      <c r="D38" s="22"/>
      <c r="E38" s="567"/>
      <c r="F38" s="568"/>
      <c r="G38" s="568"/>
      <c r="H38" s="569"/>
      <c r="I38" s="567"/>
      <c r="J38" s="568"/>
      <c r="K38" s="568"/>
      <c r="L38" s="569"/>
      <c r="M38" s="567"/>
      <c r="N38" s="568"/>
      <c r="O38" s="568"/>
      <c r="P38" s="569"/>
      <c r="Q38" s="567"/>
      <c r="R38" s="568"/>
      <c r="S38" s="568"/>
      <c r="T38" s="569"/>
      <c r="U38" s="506" t="s">
        <v>86</v>
      </c>
      <c r="V38" s="488"/>
      <c r="W38" s="155"/>
      <c r="X38" s="44"/>
      <c r="AI38" s="78" t="s">
        <v>43</v>
      </c>
      <c r="AJ38" s="69">
        <f>IF($E$9=AI38,3,0)</f>
        <v>0</v>
      </c>
      <c r="AK38" s="25">
        <v>3</v>
      </c>
      <c r="AM38" s="25" t="s">
        <v>27</v>
      </c>
      <c r="AN38" s="58">
        <f>IF(SUM(AN35:AN37)=0,"",(SUM(AN35:AN37)))</f>
        <v>2</v>
      </c>
      <c r="AO38" s="57"/>
      <c r="BH38" s="23"/>
    </row>
    <row r="39" spans="1:60" ht="15.75" hidden="1" customHeight="1" x14ac:dyDescent="0.4">
      <c r="A39" s="65"/>
      <c r="B39" s="152" t="s">
        <v>87</v>
      </c>
      <c r="C39" s="22"/>
      <c r="D39" s="22"/>
      <c r="E39" s="549"/>
      <c r="F39" s="550"/>
      <c r="G39" s="550"/>
      <c r="H39" s="551"/>
      <c r="I39" s="549"/>
      <c r="J39" s="550"/>
      <c r="K39" s="550"/>
      <c r="L39" s="551"/>
      <c r="M39" s="549"/>
      <c r="N39" s="550"/>
      <c r="O39" s="550"/>
      <c r="P39" s="551"/>
      <c r="Q39" s="549"/>
      <c r="R39" s="550"/>
      <c r="S39" s="550"/>
      <c r="T39" s="551"/>
      <c r="U39" s="506" t="s">
        <v>86</v>
      </c>
      <c r="V39" s="488"/>
      <c r="W39" s="155"/>
      <c r="X39" s="44"/>
      <c r="Y39" s="23"/>
      <c r="AB39" s="23"/>
      <c r="AC39" s="23"/>
      <c r="AD39" s="23"/>
      <c r="AE39" s="23"/>
      <c r="AF39" s="23"/>
      <c r="AG39" s="23"/>
      <c r="AH39" s="23"/>
      <c r="AI39" s="82" t="s">
        <v>46</v>
      </c>
      <c r="AJ39" s="69">
        <f>IF($E$9=AI39,4,0)</f>
        <v>0</v>
      </c>
      <c r="AK39" s="25">
        <v>4</v>
      </c>
      <c r="AL39" s="57"/>
    </row>
    <row r="40" spans="1:60" ht="15.75" hidden="1" customHeight="1" x14ac:dyDescent="0.4">
      <c r="A40" s="65"/>
      <c r="B40" s="152" t="s">
        <v>88</v>
      </c>
      <c r="C40" s="22"/>
      <c r="D40" s="157"/>
      <c r="E40" s="552"/>
      <c r="F40" s="553"/>
      <c r="G40" s="553"/>
      <c r="H40" s="554"/>
      <c r="I40" s="552"/>
      <c r="J40" s="553"/>
      <c r="K40" s="553"/>
      <c r="L40" s="554"/>
      <c r="M40" s="552"/>
      <c r="N40" s="553"/>
      <c r="O40" s="553"/>
      <c r="P40" s="554"/>
      <c r="Q40" s="552"/>
      <c r="R40" s="553"/>
      <c r="S40" s="553"/>
      <c r="T40" s="554"/>
      <c r="U40" s="506" t="s">
        <v>86</v>
      </c>
      <c r="V40" s="488"/>
      <c r="W40" s="155"/>
      <c r="X40" s="44"/>
      <c r="AB40" s="23"/>
      <c r="AC40" s="23"/>
      <c r="AD40" s="23"/>
      <c r="AE40" s="23"/>
      <c r="AF40" s="23"/>
      <c r="AG40" s="23"/>
      <c r="AH40" s="23"/>
      <c r="AI40" s="25" t="s">
        <v>27</v>
      </c>
      <c r="AJ40" s="58" t="str">
        <f>IF(SUM(AJ35:AJ37)=0,"",(SUM(AJ35:AJ37)))</f>
        <v/>
      </c>
      <c r="AL40" s="57"/>
    </row>
    <row r="41" spans="1:60" ht="15.75" hidden="1" customHeight="1" x14ac:dyDescent="0.45">
      <c r="A41" s="65"/>
      <c r="B41" s="152" t="s">
        <v>89</v>
      </c>
      <c r="C41" s="22"/>
      <c r="D41" s="157"/>
      <c r="E41" s="546" t="str">
        <f>IF(SUM(E38:H40)=0,"",(SUM(E38:H40)))</f>
        <v/>
      </c>
      <c r="F41" s="547"/>
      <c r="G41" s="547"/>
      <c r="H41" s="548"/>
      <c r="I41" s="546" t="str">
        <f>IF(SUM(I38:L40)=0,"",(SUM(I38:L40)))</f>
        <v/>
      </c>
      <c r="J41" s="547"/>
      <c r="K41" s="547"/>
      <c r="L41" s="548"/>
      <c r="M41" s="546" t="str">
        <f>IF(SUM(M38:P40)=0,"",(SUM(M38:P40)))</f>
        <v/>
      </c>
      <c r="N41" s="547"/>
      <c r="O41" s="547"/>
      <c r="P41" s="548"/>
      <c r="Q41" s="546" t="str">
        <f>IF(SUM(Q38:T40)=0,"",(SUM(Q38:T40)))</f>
        <v/>
      </c>
      <c r="R41" s="547"/>
      <c r="S41" s="547"/>
      <c r="T41" s="548"/>
      <c r="U41" s="506" t="s">
        <v>86</v>
      </c>
      <c r="V41" s="488"/>
      <c r="W41" s="158"/>
      <c r="X41" s="96"/>
      <c r="AB41" s="23"/>
      <c r="AC41" s="23"/>
      <c r="AD41" s="23"/>
      <c r="AE41" s="23"/>
      <c r="AF41" s="23"/>
      <c r="AG41" s="23"/>
      <c r="AH41" s="23"/>
      <c r="AL41" s="57"/>
    </row>
    <row r="42" spans="1:60" ht="15.75" hidden="1" customHeight="1" x14ac:dyDescent="0.4">
      <c r="A42" s="65"/>
      <c r="B42" s="159" t="s">
        <v>90</v>
      </c>
      <c r="C42" s="160"/>
      <c r="D42" s="161"/>
      <c r="E42" s="492"/>
      <c r="F42" s="493"/>
      <c r="G42" s="493"/>
      <c r="H42" s="493"/>
      <c r="I42" s="494"/>
      <c r="J42" s="162"/>
      <c r="K42" s="162"/>
      <c r="L42" s="162"/>
      <c r="M42" s="162"/>
      <c r="N42" s="162"/>
      <c r="O42" s="162"/>
      <c r="P42" s="162"/>
      <c r="Q42" s="162"/>
      <c r="R42" s="162"/>
      <c r="S42" s="163"/>
      <c r="T42" s="163"/>
      <c r="U42" s="163"/>
      <c r="V42" s="163"/>
      <c r="W42" s="163"/>
      <c r="X42" s="164"/>
      <c r="AI42" s="165"/>
      <c r="AJ42" s="25"/>
      <c r="AK42" s="25">
        <v>0</v>
      </c>
      <c r="AT42" s="148"/>
    </row>
    <row r="43" spans="1:60" ht="15.75" customHeight="1" x14ac:dyDescent="0.4">
      <c r="A43" s="65"/>
      <c r="B43" s="166" t="s">
        <v>91</v>
      </c>
      <c r="C43" s="42"/>
      <c r="D43" s="42"/>
      <c r="E43" s="167"/>
      <c r="F43" s="168" t="s">
        <v>92</v>
      </c>
      <c r="G43" s="169"/>
      <c r="H43" s="169"/>
      <c r="I43" s="169"/>
      <c r="J43" s="169"/>
      <c r="K43" s="169"/>
      <c r="L43" s="169"/>
      <c r="M43" s="169"/>
      <c r="N43" s="169"/>
      <c r="O43" s="169"/>
      <c r="P43" s="169"/>
      <c r="Q43" s="169"/>
      <c r="R43" s="169"/>
      <c r="S43" s="169"/>
      <c r="T43" s="169"/>
      <c r="U43" s="169"/>
      <c r="V43" s="169"/>
      <c r="W43" s="169"/>
      <c r="X43" s="170"/>
      <c r="AI43" s="45" t="s">
        <v>93</v>
      </c>
      <c r="AJ43" s="26">
        <f>IF(E42=AI43,1,0)</f>
        <v>0</v>
      </c>
      <c r="AK43" s="25">
        <v>1</v>
      </c>
      <c r="AS43" s="107" t="str">
        <f t="shared" ref="AS43:AS51" si="2">B43</f>
        <v>(エ)主たる居室の暖房設備・冷房設備に</v>
      </c>
      <c r="AT43" s="20" t="str">
        <f t="shared" ref="AT43:AT51" si="3">IF(E43="〇",1,"")</f>
        <v/>
      </c>
      <c r="AU43" s="21" t="s">
        <v>6</v>
      </c>
      <c r="BH43" s="23"/>
    </row>
    <row r="44" spans="1:60" ht="15.75" customHeight="1" x14ac:dyDescent="0.4">
      <c r="A44" s="65"/>
      <c r="B44" s="166" t="s">
        <v>94</v>
      </c>
      <c r="C44" s="42"/>
      <c r="D44" s="42"/>
      <c r="E44" s="171"/>
      <c r="F44" s="172" t="s">
        <v>95</v>
      </c>
      <c r="G44" s="173"/>
      <c r="H44" s="173"/>
      <c r="I44" s="173"/>
      <c r="J44" s="173"/>
      <c r="K44" s="173"/>
      <c r="L44" s="173"/>
      <c r="M44" s="173"/>
      <c r="N44" s="173"/>
      <c r="O44" s="173"/>
      <c r="P44" s="173"/>
      <c r="Q44" s="173"/>
      <c r="R44" s="173"/>
      <c r="S44" s="173"/>
      <c r="T44" s="173"/>
      <c r="U44" s="173"/>
      <c r="V44" s="173"/>
      <c r="W44" s="173"/>
      <c r="X44" s="174"/>
      <c r="AI44" s="175" t="s">
        <v>96</v>
      </c>
      <c r="AJ44" s="26">
        <f>IF(E42=AI44,2,0)</f>
        <v>0</v>
      </c>
      <c r="AK44" s="25">
        <v>2</v>
      </c>
      <c r="AS44" s="107" t="str">
        <f t="shared" si="2"/>
        <v xml:space="preserve"> 　 係る事項(冷暖房設備機器）</v>
      </c>
      <c r="AT44" s="20" t="str">
        <f t="shared" si="3"/>
        <v/>
      </c>
      <c r="AU44" s="21" t="s">
        <v>6</v>
      </c>
    </row>
    <row r="45" spans="1:60" ht="15.75" customHeight="1" x14ac:dyDescent="0.4">
      <c r="A45" s="65"/>
      <c r="B45" s="39"/>
      <c r="C45" s="42"/>
      <c r="D45" s="42"/>
      <c r="E45" s="121"/>
      <c r="F45" s="172" t="s">
        <v>97</v>
      </c>
      <c r="G45" s="176"/>
      <c r="H45" s="176"/>
      <c r="I45" s="176"/>
      <c r="J45" s="173"/>
      <c r="K45" s="173"/>
      <c r="L45" s="173"/>
      <c r="M45" s="173"/>
      <c r="N45" s="173"/>
      <c r="O45" s="173"/>
      <c r="P45" s="173"/>
      <c r="Q45" s="173"/>
      <c r="R45" s="173"/>
      <c r="S45" s="173"/>
      <c r="T45" s="173"/>
      <c r="U45" s="173"/>
      <c r="V45" s="173"/>
      <c r="W45" s="173"/>
      <c r="X45" s="174"/>
      <c r="AI45" s="175" t="s">
        <v>98</v>
      </c>
      <c r="AJ45" s="26">
        <f>IF(E42=AI45,3,0)</f>
        <v>0</v>
      </c>
      <c r="AK45" s="25">
        <v>3</v>
      </c>
      <c r="AS45" s="107">
        <f t="shared" si="2"/>
        <v>0</v>
      </c>
      <c r="AT45" s="20" t="str">
        <f t="shared" si="3"/>
        <v/>
      </c>
      <c r="AU45" s="21" t="s">
        <v>6</v>
      </c>
    </row>
    <row r="46" spans="1:60" ht="15.75" customHeight="1" x14ac:dyDescent="0.4">
      <c r="A46" s="65"/>
      <c r="B46" s="39"/>
      <c r="C46" s="42"/>
      <c r="D46" s="42"/>
      <c r="E46" s="121"/>
      <c r="F46" s="172" t="s">
        <v>99</v>
      </c>
      <c r="G46" s="176"/>
      <c r="H46" s="176"/>
      <c r="I46" s="176"/>
      <c r="J46" s="173"/>
      <c r="K46" s="173"/>
      <c r="L46" s="173"/>
      <c r="M46" s="173"/>
      <c r="N46" s="173"/>
      <c r="O46" s="173"/>
      <c r="P46" s="173"/>
      <c r="Q46" s="173"/>
      <c r="R46" s="173"/>
      <c r="S46" s="173"/>
      <c r="T46" s="173"/>
      <c r="U46" s="173"/>
      <c r="V46" s="173"/>
      <c r="W46" s="173"/>
      <c r="X46" s="174"/>
      <c r="AI46" s="175" t="s">
        <v>100</v>
      </c>
      <c r="AJ46" s="26">
        <f>IF(E42=AI46,4,0)</f>
        <v>0</v>
      </c>
      <c r="AK46" s="25">
        <v>4</v>
      </c>
      <c r="AS46" s="107">
        <f t="shared" si="2"/>
        <v>0</v>
      </c>
      <c r="AT46" s="20" t="str">
        <f t="shared" si="3"/>
        <v/>
      </c>
      <c r="AU46" s="21" t="s">
        <v>6</v>
      </c>
    </row>
    <row r="47" spans="1:60" ht="15.75" customHeight="1" x14ac:dyDescent="0.4">
      <c r="A47" s="65"/>
      <c r="B47" s="39"/>
      <c r="C47" s="42"/>
      <c r="D47" s="42"/>
      <c r="E47" s="121"/>
      <c r="F47" s="172" t="s">
        <v>101</v>
      </c>
      <c r="G47" s="173"/>
      <c r="H47" s="173"/>
      <c r="I47" s="173"/>
      <c r="J47" s="173"/>
      <c r="K47" s="173"/>
      <c r="L47" s="173"/>
      <c r="M47" s="173"/>
      <c r="N47" s="173"/>
      <c r="O47" s="173"/>
      <c r="P47" s="173"/>
      <c r="Q47" s="173"/>
      <c r="R47" s="173"/>
      <c r="S47" s="173"/>
      <c r="T47" s="173"/>
      <c r="U47" s="173"/>
      <c r="V47" s="173"/>
      <c r="W47" s="173"/>
      <c r="X47" s="174"/>
      <c r="AA47" s="177"/>
      <c r="AB47" s="177"/>
      <c r="AC47" s="177"/>
      <c r="AD47" s="177"/>
      <c r="AE47" s="177"/>
      <c r="AF47" s="177"/>
      <c r="AG47" s="177"/>
      <c r="AH47" s="177"/>
      <c r="AI47" s="175" t="s">
        <v>102</v>
      </c>
      <c r="AJ47" s="26">
        <f>IF(E42=AI47,5,0)</f>
        <v>0</v>
      </c>
      <c r="AK47" s="25">
        <v>5</v>
      </c>
      <c r="AL47" s="178"/>
      <c r="AS47" s="107">
        <f t="shared" si="2"/>
        <v>0</v>
      </c>
      <c r="AT47" s="20" t="str">
        <f t="shared" si="3"/>
        <v/>
      </c>
      <c r="AU47" s="21" t="s">
        <v>6</v>
      </c>
    </row>
    <row r="48" spans="1:60" ht="15.75" customHeight="1" x14ac:dyDescent="0.4">
      <c r="A48" s="65"/>
      <c r="B48" s="39"/>
      <c r="C48" s="42"/>
      <c r="D48" s="42"/>
      <c r="E48" s="121"/>
      <c r="F48" s="172" t="s">
        <v>103</v>
      </c>
      <c r="G48" s="176"/>
      <c r="H48" s="176"/>
      <c r="I48" s="176"/>
      <c r="J48" s="173"/>
      <c r="K48" s="173"/>
      <c r="L48" s="173"/>
      <c r="M48" s="173"/>
      <c r="N48" s="173"/>
      <c r="O48" s="173"/>
      <c r="P48" s="173"/>
      <c r="Q48" s="173"/>
      <c r="R48" s="173"/>
      <c r="S48" s="173"/>
      <c r="T48" s="173"/>
      <c r="U48" s="173"/>
      <c r="V48" s="173"/>
      <c r="W48" s="173"/>
      <c r="X48" s="174"/>
      <c r="AA48" s="177"/>
      <c r="AB48" s="177"/>
      <c r="AC48" s="177"/>
      <c r="AD48" s="177"/>
      <c r="AE48" s="177"/>
      <c r="AF48" s="177"/>
      <c r="AG48" s="177"/>
      <c r="AH48" s="177"/>
      <c r="AI48" s="175" t="s">
        <v>104</v>
      </c>
      <c r="AJ48" s="26">
        <f>IF(E42=AI48,6,0)</f>
        <v>0</v>
      </c>
      <c r="AK48" s="25">
        <v>6</v>
      </c>
      <c r="AL48" s="178"/>
      <c r="AS48" s="107">
        <f t="shared" si="2"/>
        <v>0</v>
      </c>
      <c r="AT48" s="20" t="str">
        <f t="shared" si="3"/>
        <v/>
      </c>
      <c r="AU48" s="21" t="s">
        <v>6</v>
      </c>
    </row>
    <row r="49" spans="1:47" ht="15.75" customHeight="1" thickBot="1" x14ac:dyDescent="0.45">
      <c r="A49" s="65"/>
      <c r="B49" s="39"/>
      <c r="C49" s="42"/>
      <c r="D49" s="42"/>
      <c r="E49" s="121"/>
      <c r="F49" s="172" t="s">
        <v>105</v>
      </c>
      <c r="G49" s="173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4"/>
      <c r="AA49" s="177"/>
      <c r="AB49" s="177"/>
      <c r="AC49" s="177"/>
      <c r="AD49" s="177"/>
      <c r="AE49" s="177"/>
      <c r="AF49" s="177"/>
      <c r="AG49" s="177"/>
      <c r="AH49" s="177"/>
      <c r="AI49" s="175" t="s">
        <v>106</v>
      </c>
      <c r="AJ49" s="26">
        <f>IF(E42=AI49,7,0)</f>
        <v>0</v>
      </c>
      <c r="AK49" s="25">
        <v>7</v>
      </c>
      <c r="AL49" s="178"/>
      <c r="AS49" s="107">
        <f t="shared" si="2"/>
        <v>0</v>
      </c>
      <c r="AT49" s="20" t="str">
        <f t="shared" si="3"/>
        <v/>
      </c>
      <c r="AU49" s="21" t="s">
        <v>6</v>
      </c>
    </row>
    <row r="50" spans="1:47" ht="15.75" customHeight="1" thickBot="1" x14ac:dyDescent="0.45">
      <c r="A50" s="65"/>
      <c r="B50" s="179"/>
      <c r="C50" s="41"/>
      <c r="D50" s="16"/>
      <c r="E50" s="122"/>
      <c r="F50" s="180" t="s">
        <v>107</v>
      </c>
      <c r="G50" s="42"/>
      <c r="H50" s="531"/>
      <c r="I50" s="532"/>
      <c r="J50" s="532"/>
      <c r="K50" s="532"/>
      <c r="L50" s="532"/>
      <c r="M50" s="532"/>
      <c r="N50" s="532"/>
      <c r="O50" s="532"/>
      <c r="P50" s="532"/>
      <c r="Q50" s="532"/>
      <c r="R50" s="532"/>
      <c r="S50" s="532"/>
      <c r="T50" s="532"/>
      <c r="U50" s="532"/>
      <c r="V50" s="532"/>
      <c r="W50" s="532"/>
      <c r="X50" s="533"/>
      <c r="AI50" s="175" t="s">
        <v>108</v>
      </c>
      <c r="AJ50" s="26">
        <f>IF(E42=AI50,8,0)</f>
        <v>0</v>
      </c>
      <c r="AK50" s="25">
        <v>8</v>
      </c>
      <c r="AS50" s="107">
        <f t="shared" si="2"/>
        <v>0</v>
      </c>
      <c r="AT50" s="20" t="str">
        <f t="shared" si="3"/>
        <v/>
      </c>
      <c r="AU50" s="21" t="s">
        <v>6</v>
      </c>
    </row>
    <row r="51" spans="1:47" ht="15.75" customHeight="1" thickBot="1" x14ac:dyDescent="0.45">
      <c r="A51" s="65"/>
      <c r="B51" s="179" t="s">
        <v>109</v>
      </c>
      <c r="C51" s="41"/>
      <c r="D51" s="41"/>
      <c r="E51" s="181"/>
      <c r="F51" s="182" t="s">
        <v>110</v>
      </c>
      <c r="G51" s="163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96"/>
      <c r="AI51" s="183" t="s">
        <v>111</v>
      </c>
      <c r="AJ51" s="26">
        <f>IF(E42=AI51,9,0)</f>
        <v>0</v>
      </c>
      <c r="AK51" s="25">
        <v>9</v>
      </c>
      <c r="AS51" s="107" t="str">
        <f t="shared" si="2"/>
        <v>(オ)換気設備に係る事項</v>
      </c>
      <c r="AT51" s="20" t="str">
        <f t="shared" si="3"/>
        <v/>
      </c>
      <c r="AU51" s="21" t="s">
        <v>6</v>
      </c>
    </row>
    <row r="52" spans="1:47" ht="15.75" customHeight="1" thickBot="1" x14ac:dyDescent="0.45">
      <c r="A52" s="65"/>
      <c r="B52" s="39" t="s">
        <v>112</v>
      </c>
      <c r="C52" s="42"/>
      <c r="D52" s="42"/>
      <c r="E52" s="184"/>
      <c r="F52" s="185"/>
      <c r="G52" s="43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4"/>
      <c r="AI52" s="25" t="s">
        <v>27</v>
      </c>
      <c r="AJ52" s="58" t="str">
        <f>IF(SUM(AJ42:AJ51)=0,"",(SUM(AJ42:AJ51)))</f>
        <v/>
      </c>
      <c r="AT52" s="148"/>
    </row>
    <row r="53" spans="1:47" ht="15.75" customHeight="1" x14ac:dyDescent="0.4">
      <c r="A53" s="65"/>
      <c r="B53" s="186" t="s">
        <v>113</v>
      </c>
      <c r="C53" s="43"/>
      <c r="D53" s="187"/>
      <c r="E53" s="167"/>
      <c r="F53" s="168" t="s">
        <v>114</v>
      </c>
      <c r="G53" s="188"/>
      <c r="H53" s="188"/>
      <c r="I53" s="188"/>
      <c r="J53" s="188"/>
      <c r="K53" s="169"/>
      <c r="L53" s="169"/>
      <c r="M53" s="169"/>
      <c r="N53" s="169"/>
      <c r="O53" s="169"/>
      <c r="P53" s="169"/>
      <c r="Q53" s="169"/>
      <c r="R53" s="169"/>
      <c r="S53" s="169"/>
      <c r="T53" s="169"/>
      <c r="U53" s="169"/>
      <c r="V53" s="169"/>
      <c r="W53" s="169"/>
      <c r="X53" s="170"/>
      <c r="AS53" s="107" t="str">
        <f t="shared" ref="AS53:AS64" si="4">B53</f>
        <v>　   a 熱源機の分類</v>
      </c>
      <c r="AT53" s="20" t="str">
        <f t="shared" ref="AT53:AT64" si="5">IF(E53="〇",1,"")</f>
        <v/>
      </c>
      <c r="AU53" s="21" t="s">
        <v>6</v>
      </c>
    </row>
    <row r="54" spans="1:47" ht="15.75" customHeight="1" x14ac:dyDescent="0.4">
      <c r="A54" s="65"/>
      <c r="B54" s="39"/>
      <c r="C54" s="42"/>
      <c r="D54" s="14"/>
      <c r="E54" s="171"/>
      <c r="F54" s="172" t="s">
        <v>115</v>
      </c>
      <c r="G54" s="189"/>
      <c r="H54" s="189"/>
      <c r="I54" s="189"/>
      <c r="J54" s="189"/>
      <c r="K54" s="173"/>
      <c r="L54" s="173"/>
      <c r="M54" s="173"/>
      <c r="N54" s="173"/>
      <c r="O54" s="173"/>
      <c r="P54" s="173"/>
      <c r="Q54" s="173"/>
      <c r="R54" s="173"/>
      <c r="S54" s="173"/>
      <c r="T54" s="173"/>
      <c r="U54" s="173"/>
      <c r="V54" s="173"/>
      <c r="W54" s="173"/>
      <c r="X54" s="174"/>
      <c r="AS54" s="107">
        <f t="shared" si="4"/>
        <v>0</v>
      </c>
      <c r="AT54" s="20" t="str">
        <f t="shared" si="5"/>
        <v/>
      </c>
      <c r="AU54" s="21" t="s">
        <v>6</v>
      </c>
    </row>
    <row r="55" spans="1:47" ht="15.75" customHeight="1" x14ac:dyDescent="0.4">
      <c r="A55" s="65"/>
      <c r="B55" s="179"/>
      <c r="C55" s="41"/>
      <c r="D55" s="16"/>
      <c r="E55" s="190"/>
      <c r="F55" s="191" t="s">
        <v>116</v>
      </c>
      <c r="G55" s="192"/>
      <c r="H55" s="192"/>
      <c r="I55" s="192"/>
      <c r="J55" s="191"/>
      <c r="K55" s="41"/>
      <c r="L55" s="41"/>
      <c r="M55" s="41"/>
      <c r="N55" s="193"/>
      <c r="O55" s="193"/>
      <c r="P55" s="193"/>
      <c r="Q55" s="193"/>
      <c r="R55" s="193"/>
      <c r="S55" s="193"/>
      <c r="T55" s="193"/>
      <c r="U55" s="193"/>
      <c r="V55" s="193"/>
      <c r="W55" s="193"/>
      <c r="X55" s="194"/>
      <c r="AS55" s="107">
        <f t="shared" si="4"/>
        <v>0</v>
      </c>
      <c r="AT55" s="20" t="str">
        <f t="shared" si="5"/>
        <v/>
      </c>
      <c r="AU55" s="21" t="s">
        <v>6</v>
      </c>
    </row>
    <row r="56" spans="1:47" ht="15.75" customHeight="1" x14ac:dyDescent="0.4">
      <c r="A56" s="65"/>
      <c r="B56" s="186" t="s">
        <v>117</v>
      </c>
      <c r="C56" s="42"/>
      <c r="D56" s="42"/>
      <c r="E56" s="110"/>
      <c r="F56" s="195" t="s">
        <v>118</v>
      </c>
      <c r="G56" s="196"/>
      <c r="H56" s="196"/>
      <c r="I56" s="196"/>
      <c r="J56" s="196"/>
      <c r="K56" s="197"/>
      <c r="L56" s="197"/>
      <c r="M56" s="197"/>
      <c r="N56" s="197"/>
      <c r="O56" s="197"/>
      <c r="P56" s="197"/>
      <c r="Q56" s="197"/>
      <c r="R56" s="197"/>
      <c r="S56" s="197"/>
      <c r="T56" s="197"/>
      <c r="U56" s="197"/>
      <c r="V56" s="197"/>
      <c r="W56" s="197"/>
      <c r="X56" s="198"/>
      <c r="AS56" s="107" t="str">
        <f t="shared" si="4"/>
        <v>　   b 熱源機の種類</v>
      </c>
      <c r="AT56" s="20" t="str">
        <f t="shared" si="5"/>
        <v/>
      </c>
      <c r="AU56" s="21" t="s">
        <v>6</v>
      </c>
    </row>
    <row r="57" spans="1:47" ht="15.75" customHeight="1" x14ac:dyDescent="0.4">
      <c r="A57" s="65"/>
      <c r="B57" s="39"/>
      <c r="C57" s="42"/>
      <c r="D57" s="42"/>
      <c r="E57" s="121"/>
      <c r="F57" s="172" t="s">
        <v>119</v>
      </c>
      <c r="G57" s="189"/>
      <c r="H57" s="189"/>
      <c r="I57" s="189"/>
      <c r="J57" s="189"/>
      <c r="K57" s="173"/>
      <c r="L57" s="173"/>
      <c r="M57" s="173"/>
      <c r="N57" s="173"/>
      <c r="O57" s="173"/>
      <c r="P57" s="173"/>
      <c r="Q57" s="173"/>
      <c r="R57" s="173"/>
      <c r="S57" s="173"/>
      <c r="T57" s="173"/>
      <c r="U57" s="173"/>
      <c r="V57" s="173"/>
      <c r="W57" s="173"/>
      <c r="X57" s="174"/>
      <c r="AS57" s="107">
        <f t="shared" si="4"/>
        <v>0</v>
      </c>
      <c r="AT57" s="20" t="str">
        <f t="shared" si="5"/>
        <v/>
      </c>
      <c r="AU57" s="21" t="s">
        <v>6</v>
      </c>
    </row>
    <row r="58" spans="1:47" ht="15.75" customHeight="1" x14ac:dyDescent="0.4">
      <c r="A58" s="65"/>
      <c r="B58" s="39"/>
      <c r="C58" s="42"/>
      <c r="D58" s="42"/>
      <c r="E58" s="171"/>
      <c r="F58" s="172" t="s">
        <v>120</v>
      </c>
      <c r="G58" s="189"/>
      <c r="H58" s="189"/>
      <c r="I58" s="189"/>
      <c r="J58" s="189"/>
      <c r="K58" s="173"/>
      <c r="L58" s="173"/>
      <c r="M58" s="173"/>
      <c r="N58" s="173"/>
      <c r="O58" s="173"/>
      <c r="P58" s="173"/>
      <c r="Q58" s="173"/>
      <c r="R58" s="173"/>
      <c r="S58" s="173"/>
      <c r="T58" s="173"/>
      <c r="U58" s="173"/>
      <c r="V58" s="173"/>
      <c r="W58" s="173"/>
      <c r="X58" s="174"/>
      <c r="AS58" s="107">
        <f t="shared" si="4"/>
        <v>0</v>
      </c>
      <c r="AT58" s="20" t="str">
        <f t="shared" si="5"/>
        <v/>
      </c>
      <c r="AU58" s="21" t="s">
        <v>6</v>
      </c>
    </row>
    <row r="59" spans="1:47" ht="15.75" customHeight="1" x14ac:dyDescent="0.4">
      <c r="A59" s="65"/>
      <c r="B59" s="39"/>
      <c r="C59" s="42"/>
      <c r="D59" s="14"/>
      <c r="E59" s="121"/>
      <c r="F59" s="172" t="s">
        <v>121</v>
      </c>
      <c r="G59" s="199"/>
      <c r="H59" s="199"/>
      <c r="I59" s="199"/>
      <c r="J59" s="189"/>
      <c r="K59" s="173"/>
      <c r="L59" s="173"/>
      <c r="M59" s="173"/>
      <c r="N59" s="173"/>
      <c r="O59" s="173"/>
      <c r="P59" s="173"/>
      <c r="Q59" s="173"/>
      <c r="R59" s="173"/>
      <c r="S59" s="173"/>
      <c r="T59" s="173"/>
      <c r="U59" s="173"/>
      <c r="V59" s="173"/>
      <c r="W59" s="173"/>
      <c r="X59" s="174"/>
      <c r="AS59" s="107">
        <f t="shared" si="4"/>
        <v>0</v>
      </c>
      <c r="AT59" s="20" t="str">
        <f t="shared" si="5"/>
        <v/>
      </c>
      <c r="AU59" s="21" t="s">
        <v>6</v>
      </c>
    </row>
    <row r="60" spans="1:47" ht="15.75" customHeight="1" x14ac:dyDescent="0.4">
      <c r="A60" s="65"/>
      <c r="B60" s="179"/>
      <c r="C60" s="41"/>
      <c r="D60" s="16"/>
      <c r="E60" s="200"/>
      <c r="F60" s="191" t="s">
        <v>122</v>
      </c>
      <c r="G60" s="191"/>
      <c r="H60" s="191"/>
      <c r="I60" s="191"/>
      <c r="J60" s="191"/>
      <c r="K60" s="41"/>
      <c r="L60" s="41"/>
      <c r="M60" s="41"/>
      <c r="N60" s="41"/>
      <c r="O60" s="193"/>
      <c r="P60" s="41"/>
      <c r="Q60" s="41"/>
      <c r="R60" s="41"/>
      <c r="S60" s="41"/>
      <c r="T60" s="41"/>
      <c r="U60" s="41"/>
      <c r="V60" s="41"/>
      <c r="W60" s="41"/>
      <c r="X60" s="96"/>
      <c r="AS60" s="107">
        <f t="shared" si="4"/>
        <v>0</v>
      </c>
      <c r="AT60" s="20" t="str">
        <f t="shared" si="5"/>
        <v/>
      </c>
      <c r="AU60" s="21" t="s">
        <v>6</v>
      </c>
    </row>
    <row r="61" spans="1:47" ht="15.75" customHeight="1" x14ac:dyDescent="0.4">
      <c r="A61" s="65"/>
      <c r="B61" s="201" t="s">
        <v>123</v>
      </c>
      <c r="C61" s="163"/>
      <c r="D61" s="163"/>
      <c r="E61" s="202"/>
      <c r="F61" s="182" t="s">
        <v>124</v>
      </c>
      <c r="G61" s="203"/>
      <c r="H61" s="203"/>
      <c r="I61" s="203"/>
      <c r="J61" s="73"/>
      <c r="K61" s="163"/>
      <c r="L61" s="163"/>
      <c r="M61" s="163"/>
      <c r="N61" s="162"/>
      <c r="O61" s="162"/>
      <c r="P61" s="162"/>
      <c r="Q61" s="162"/>
      <c r="R61" s="162"/>
      <c r="S61" s="162"/>
      <c r="T61" s="162"/>
      <c r="U61" s="162"/>
      <c r="V61" s="162"/>
      <c r="W61" s="162"/>
      <c r="X61" s="204"/>
      <c r="AS61" s="107" t="str">
        <f t="shared" si="4"/>
        <v>　   c 台所水栓</v>
      </c>
      <c r="AT61" s="20" t="str">
        <f t="shared" si="5"/>
        <v/>
      </c>
      <c r="AU61" s="21" t="s">
        <v>6</v>
      </c>
    </row>
    <row r="62" spans="1:47" ht="15.75" customHeight="1" x14ac:dyDescent="0.4">
      <c r="A62" s="65"/>
      <c r="B62" s="205" t="s">
        <v>125</v>
      </c>
      <c r="C62" s="43"/>
      <c r="D62" s="43"/>
      <c r="E62" s="206"/>
      <c r="F62" s="168" t="s">
        <v>126</v>
      </c>
      <c r="G62" s="207"/>
      <c r="H62" s="207"/>
      <c r="I62" s="207"/>
      <c r="J62" s="188"/>
      <c r="K62" s="169"/>
      <c r="L62" s="169"/>
      <c r="M62" s="169"/>
      <c r="N62" s="169"/>
      <c r="O62" s="169"/>
      <c r="P62" s="169"/>
      <c r="Q62" s="169"/>
      <c r="R62" s="169"/>
      <c r="S62" s="169"/>
      <c r="T62" s="169"/>
      <c r="U62" s="169"/>
      <c r="V62" s="169"/>
      <c r="W62" s="169"/>
      <c r="X62" s="170"/>
      <c r="AS62" s="107" t="str">
        <f t="shared" si="4"/>
        <v>　   d 浴室シャワー水栓</v>
      </c>
      <c r="AT62" s="20" t="str">
        <f t="shared" si="5"/>
        <v/>
      </c>
      <c r="AU62" s="21" t="s">
        <v>6</v>
      </c>
    </row>
    <row r="63" spans="1:47" ht="15.75" customHeight="1" x14ac:dyDescent="0.4">
      <c r="A63" s="65"/>
      <c r="B63" s="208"/>
      <c r="C63" s="41"/>
      <c r="D63" s="16"/>
      <c r="E63" s="200"/>
      <c r="F63" s="191" t="s">
        <v>127</v>
      </c>
      <c r="G63" s="191"/>
      <c r="H63" s="191"/>
      <c r="I63" s="191"/>
      <c r="J63" s="191"/>
      <c r="K63" s="41"/>
      <c r="L63" s="41"/>
      <c r="M63" s="41"/>
      <c r="N63" s="41"/>
      <c r="O63" s="193"/>
      <c r="P63" s="41"/>
      <c r="Q63" s="41"/>
      <c r="R63" s="41"/>
      <c r="S63" s="41"/>
      <c r="T63" s="41"/>
      <c r="U63" s="41"/>
      <c r="V63" s="41"/>
      <c r="W63" s="41"/>
      <c r="X63" s="96"/>
      <c r="AS63" s="107">
        <f t="shared" si="4"/>
        <v>0</v>
      </c>
      <c r="AT63" s="20" t="str">
        <f t="shared" si="5"/>
        <v/>
      </c>
      <c r="AU63" s="21" t="s">
        <v>6</v>
      </c>
    </row>
    <row r="64" spans="1:47" ht="15.75" customHeight="1" thickBot="1" x14ac:dyDescent="0.45">
      <c r="A64" s="65"/>
      <c r="B64" s="108" t="s">
        <v>128</v>
      </c>
      <c r="C64" s="42"/>
      <c r="D64" s="42"/>
      <c r="E64" s="209"/>
      <c r="F64" s="180" t="s">
        <v>124</v>
      </c>
      <c r="G64" s="210"/>
      <c r="H64" s="210"/>
      <c r="I64" s="210"/>
      <c r="J64" s="211"/>
      <c r="K64" s="42"/>
      <c r="L64" s="42"/>
      <c r="M64" s="42"/>
      <c r="N64" s="212"/>
      <c r="O64" s="212"/>
      <c r="P64" s="212"/>
      <c r="Q64" s="212"/>
      <c r="R64" s="212"/>
      <c r="S64" s="212"/>
      <c r="T64" s="212"/>
      <c r="U64" s="212"/>
      <c r="V64" s="212"/>
      <c r="W64" s="212"/>
      <c r="X64" s="213"/>
      <c r="AA64" s="156"/>
      <c r="AB64" s="156"/>
      <c r="AC64" s="156"/>
      <c r="AD64" s="156"/>
      <c r="AE64" s="156"/>
      <c r="AF64" s="156"/>
      <c r="AG64" s="156"/>
      <c r="AH64" s="156"/>
      <c r="AI64" s="156"/>
      <c r="AJ64" s="156"/>
      <c r="AK64" s="156"/>
      <c r="AL64" s="156"/>
      <c r="AS64" s="107" t="str">
        <f t="shared" si="4"/>
        <v>　   e 洗面水栓</v>
      </c>
      <c r="AT64" s="20" t="str">
        <f t="shared" si="5"/>
        <v/>
      </c>
      <c r="AU64" s="21" t="s">
        <v>6</v>
      </c>
    </row>
    <row r="65" spans="1:53" ht="15.75" customHeight="1" thickBot="1" x14ac:dyDescent="0.45">
      <c r="A65" s="65"/>
      <c r="B65" s="539" t="s">
        <v>129</v>
      </c>
      <c r="C65" s="540"/>
      <c r="D65" s="540"/>
      <c r="E65" s="541"/>
      <c r="F65" s="540"/>
      <c r="G65" s="540"/>
      <c r="H65" s="540"/>
      <c r="I65" s="540"/>
      <c r="J65" s="540"/>
      <c r="K65" s="540"/>
      <c r="L65" s="540"/>
      <c r="M65" s="540"/>
      <c r="N65" s="540"/>
      <c r="O65" s="540"/>
      <c r="P65" s="540"/>
      <c r="Q65" s="540"/>
      <c r="R65" s="540"/>
      <c r="S65" s="540"/>
      <c r="T65" s="540"/>
      <c r="U65" s="540"/>
      <c r="V65" s="540"/>
      <c r="W65" s="540"/>
      <c r="X65" s="542"/>
    </row>
    <row r="66" spans="1:53" ht="15.75" customHeight="1" x14ac:dyDescent="0.45">
      <c r="A66" s="65"/>
      <c r="B66" s="214" t="s">
        <v>130</v>
      </c>
      <c r="C66" s="31"/>
      <c r="D66" s="215"/>
      <c r="E66" s="216"/>
      <c r="F66" s="73" t="s">
        <v>131</v>
      </c>
      <c r="G66" s="217"/>
      <c r="H66" s="217"/>
      <c r="I66" s="217"/>
      <c r="J66" s="217"/>
      <c r="K66" s="217"/>
      <c r="L66" s="217"/>
      <c r="M66" s="217"/>
      <c r="N66" s="217"/>
      <c r="O66" s="217"/>
      <c r="P66" s="217"/>
      <c r="Q66" s="217"/>
      <c r="R66" s="217"/>
      <c r="S66" s="217"/>
      <c r="T66" s="217"/>
      <c r="U66" s="217"/>
      <c r="V66" s="217"/>
      <c r="W66" s="217"/>
      <c r="X66" s="218"/>
      <c r="AS66" s="107" t="str">
        <f t="shared" ref="AS66:AS67" si="6">B66</f>
        <v>　   a 照明器具</v>
      </c>
      <c r="AT66" s="20" t="str">
        <f t="shared" ref="AT66:AT67" si="7">IF(E66="〇",1,"")</f>
        <v/>
      </c>
      <c r="AU66" s="21" t="s">
        <v>6</v>
      </c>
    </row>
    <row r="67" spans="1:53" ht="15.75" customHeight="1" x14ac:dyDescent="0.45">
      <c r="A67" s="65"/>
      <c r="B67" s="214" t="s">
        <v>132</v>
      </c>
      <c r="C67" s="31"/>
      <c r="D67" s="31"/>
      <c r="E67" s="202"/>
      <c r="F67" s="219" t="s">
        <v>133</v>
      </c>
      <c r="G67" s="163"/>
      <c r="H67" s="163"/>
      <c r="I67" s="163"/>
      <c r="J67" s="163"/>
      <c r="K67" s="163"/>
      <c r="L67" s="163"/>
      <c r="M67" s="163"/>
      <c r="N67" s="163"/>
      <c r="O67" s="163"/>
      <c r="P67" s="163"/>
      <c r="Q67" s="163"/>
      <c r="R67" s="163"/>
      <c r="S67" s="163"/>
      <c r="T67" s="163"/>
      <c r="U67" s="163"/>
      <c r="V67" s="163"/>
      <c r="W67" s="163"/>
      <c r="X67" s="164"/>
      <c r="Z67"/>
      <c r="AS67" s="107" t="str">
        <f t="shared" si="6"/>
        <v>　   b 制御システムの構築に係る事項</v>
      </c>
      <c r="AT67" s="20" t="str">
        <f t="shared" si="7"/>
        <v/>
      </c>
      <c r="AU67" s="21" t="s">
        <v>6</v>
      </c>
    </row>
    <row r="68" spans="1:53" ht="8.25" customHeight="1" x14ac:dyDescent="0.4">
      <c r="A68" s="2"/>
      <c r="B68" s="22"/>
      <c r="C68" s="22"/>
      <c r="D68" s="2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</row>
    <row r="69" spans="1:53" ht="10.5" customHeight="1" x14ac:dyDescent="0.4">
      <c r="A69" s="2"/>
      <c r="B69" s="11"/>
      <c r="C69" s="11"/>
      <c r="D69" s="11"/>
      <c r="E69" s="42"/>
      <c r="F69" s="211"/>
      <c r="G69" s="211"/>
      <c r="H69" s="211"/>
      <c r="I69" s="211"/>
      <c r="J69" s="211"/>
      <c r="K69" s="211"/>
      <c r="L69" s="211"/>
      <c r="M69" s="211"/>
      <c r="N69" s="211"/>
      <c r="O69" s="220"/>
      <c r="P69" s="221"/>
      <c r="Q69" s="221"/>
      <c r="R69" s="221"/>
      <c r="S69" s="67"/>
      <c r="T69" s="67"/>
      <c r="U69" s="154"/>
      <c r="V69" s="154"/>
      <c r="W69" s="154"/>
      <c r="X69" s="154"/>
      <c r="AN69" s="222"/>
      <c r="AO69" s="222"/>
      <c r="AP69" s="223"/>
      <c r="AQ69" s="223"/>
      <c r="AR69" s="223"/>
      <c r="AS69" s="223"/>
      <c r="AU69" s="223"/>
      <c r="AW69" s="94"/>
      <c r="BA69" s="224"/>
    </row>
    <row r="70" spans="1:53" s="133" customFormat="1" ht="15.75" customHeight="1" thickBot="1" x14ac:dyDescent="0.45">
      <c r="A70" s="225"/>
      <c r="B70" s="29" t="s">
        <v>134</v>
      </c>
      <c r="C70" s="73"/>
      <c r="D70" s="73"/>
      <c r="E70" s="226"/>
      <c r="F70" s="226"/>
      <c r="G70" s="226"/>
      <c r="H70" s="226"/>
      <c r="I70" s="226"/>
      <c r="J70" s="226"/>
      <c r="K70" s="226"/>
      <c r="L70" s="226"/>
      <c r="M70" s="226"/>
      <c r="N70" s="226"/>
      <c r="O70" s="226"/>
      <c r="P70" s="226"/>
      <c r="Q70" s="226"/>
      <c r="R70" s="226"/>
      <c r="S70" s="226"/>
      <c r="T70" s="226"/>
      <c r="U70" s="226"/>
      <c r="V70" s="226"/>
      <c r="W70" s="226"/>
      <c r="X70" s="227"/>
    </row>
    <row r="71" spans="1:53" s="133" customFormat="1" ht="15.75" customHeight="1" thickBot="1" x14ac:dyDescent="0.5">
      <c r="A71" s="225"/>
      <c r="B71" s="543" t="s">
        <v>135</v>
      </c>
      <c r="C71" s="544"/>
      <c r="D71" s="545"/>
      <c r="E71" s="492"/>
      <c r="F71" s="493"/>
      <c r="G71" s="493"/>
      <c r="H71" s="493"/>
      <c r="I71" s="494"/>
      <c r="J71" s="228"/>
      <c r="K71" s="228"/>
      <c r="L71" s="228"/>
      <c r="M71" s="228"/>
      <c r="N71" s="228"/>
      <c r="O71" s="228"/>
      <c r="P71" s="228"/>
      <c r="Q71" s="228"/>
      <c r="R71" s="228"/>
      <c r="S71" s="228"/>
      <c r="T71" s="228"/>
      <c r="U71" s="228"/>
      <c r="V71" s="228"/>
      <c r="W71" s="228"/>
      <c r="X71" s="229"/>
    </row>
    <row r="72" spans="1:53" s="133" customFormat="1" ht="15.75" customHeight="1" thickBot="1" x14ac:dyDescent="0.45">
      <c r="A72" s="225"/>
      <c r="B72" s="186" t="s">
        <v>136</v>
      </c>
      <c r="C72" s="185"/>
      <c r="D72" s="185"/>
      <c r="E72" s="492"/>
      <c r="F72" s="493"/>
      <c r="G72" s="493"/>
      <c r="H72" s="493"/>
      <c r="I72" s="494"/>
      <c r="J72" s="230"/>
      <c r="K72" s="230"/>
      <c r="L72" s="230"/>
      <c r="M72" s="230"/>
      <c r="N72" s="230"/>
      <c r="O72" s="230"/>
      <c r="P72" s="230"/>
      <c r="Q72" s="230"/>
      <c r="R72" s="230"/>
      <c r="S72" s="230"/>
      <c r="T72" s="230"/>
      <c r="U72" s="230"/>
      <c r="V72" s="230"/>
      <c r="W72" s="230"/>
      <c r="X72" s="231"/>
    </row>
    <row r="73" spans="1:53" s="133" customFormat="1" ht="15.75" customHeight="1" thickBot="1" x14ac:dyDescent="0.5">
      <c r="A73" s="225"/>
      <c r="B73" s="186" t="s">
        <v>137</v>
      </c>
      <c r="C73" s="185"/>
      <c r="D73" s="232"/>
      <c r="E73" s="531"/>
      <c r="F73" s="532"/>
      <c r="G73" s="532"/>
      <c r="H73" s="532"/>
      <c r="I73" s="532"/>
      <c r="J73" s="532"/>
      <c r="K73" s="532"/>
      <c r="L73" s="532"/>
      <c r="M73" s="532"/>
      <c r="N73" s="532"/>
      <c r="O73" s="532"/>
      <c r="P73" s="532"/>
      <c r="Q73" s="532"/>
      <c r="R73" s="532"/>
      <c r="S73" s="532"/>
      <c r="T73" s="532"/>
      <c r="U73" s="532"/>
      <c r="V73" s="532"/>
      <c r="W73" s="532"/>
      <c r="X73" s="533"/>
    </row>
    <row r="74" spans="1:53" s="133" customFormat="1" ht="15.75" customHeight="1" thickBot="1" x14ac:dyDescent="0.5">
      <c r="A74" s="225"/>
      <c r="B74" s="166" t="s">
        <v>138</v>
      </c>
      <c r="C74" s="211"/>
      <c r="D74" s="233"/>
      <c r="E74" s="234"/>
      <c r="F74" s="235"/>
      <c r="G74" s="235"/>
      <c r="H74" s="235"/>
      <c r="I74" s="235"/>
      <c r="J74" s="210"/>
      <c r="K74" s="236"/>
      <c r="L74" s="236"/>
      <c r="M74" s="236"/>
      <c r="N74" s="236"/>
      <c r="O74" s="236"/>
      <c r="P74" s="236"/>
      <c r="Q74" s="236"/>
      <c r="R74" s="236"/>
      <c r="S74" s="236"/>
      <c r="T74" s="236"/>
      <c r="U74" s="236"/>
      <c r="V74" s="236"/>
      <c r="W74" s="236"/>
      <c r="X74" s="237"/>
    </row>
    <row r="75" spans="1:53" s="133" customFormat="1" ht="15.75" customHeight="1" thickBot="1" x14ac:dyDescent="0.45">
      <c r="A75" s="225"/>
      <c r="B75" s="238" t="s">
        <v>139</v>
      </c>
      <c r="C75" s="239"/>
      <c r="D75" s="240"/>
      <c r="E75" s="525"/>
      <c r="F75" s="526"/>
      <c r="G75" s="526"/>
      <c r="H75" s="526"/>
      <c r="I75" s="527"/>
      <c r="J75" s="241"/>
      <c r="K75" s="154"/>
      <c r="L75" s="154"/>
      <c r="M75" s="154"/>
      <c r="N75" s="154"/>
      <c r="O75" s="154"/>
      <c r="P75" s="154"/>
      <c r="Q75" s="154"/>
      <c r="R75" s="154"/>
      <c r="S75" s="154"/>
      <c r="T75" s="154"/>
      <c r="U75" s="154"/>
      <c r="V75" s="154"/>
      <c r="W75" s="154"/>
      <c r="X75" s="242"/>
    </row>
    <row r="76" spans="1:53" s="133" customFormat="1" ht="15.75" customHeight="1" thickBot="1" x14ac:dyDescent="0.45">
      <c r="A76" s="225"/>
      <c r="B76" s="186" t="s">
        <v>140</v>
      </c>
      <c r="C76" s="239"/>
      <c r="D76" s="240"/>
      <c r="E76" s="528"/>
      <c r="F76" s="529"/>
      <c r="G76" s="529"/>
      <c r="H76" s="529"/>
      <c r="I76" s="530"/>
      <c r="J76" s="154"/>
      <c r="K76" s="154"/>
      <c r="L76" s="154"/>
      <c r="M76" s="154"/>
      <c r="N76" s="154"/>
      <c r="O76" s="154"/>
      <c r="P76" s="154"/>
      <c r="Q76" s="154"/>
      <c r="R76" s="154"/>
      <c r="S76" s="154"/>
      <c r="T76" s="154"/>
      <c r="U76" s="154"/>
      <c r="V76" s="154"/>
      <c r="W76" s="154"/>
      <c r="X76" s="242"/>
    </row>
    <row r="77" spans="1:53" s="133" customFormat="1" ht="15.75" customHeight="1" thickBot="1" x14ac:dyDescent="0.5">
      <c r="A77" s="225"/>
      <c r="B77" s="72" t="s">
        <v>141</v>
      </c>
      <c r="C77" s="243"/>
      <c r="D77" s="244"/>
      <c r="E77" s="531"/>
      <c r="F77" s="532"/>
      <c r="G77" s="532"/>
      <c r="H77" s="532"/>
      <c r="I77" s="532"/>
      <c r="J77" s="532"/>
      <c r="K77" s="532"/>
      <c r="L77" s="532"/>
      <c r="M77" s="532"/>
      <c r="N77" s="532"/>
      <c r="O77" s="532"/>
      <c r="P77" s="532"/>
      <c r="Q77" s="532"/>
      <c r="R77" s="532"/>
      <c r="S77" s="532"/>
      <c r="T77" s="532"/>
      <c r="U77" s="532"/>
      <c r="V77" s="532"/>
      <c r="W77" s="532"/>
      <c r="X77" s="533"/>
      <c r="AI77" s="133" t="s">
        <v>142</v>
      </c>
    </row>
    <row r="78" spans="1:53" ht="15.75" customHeight="1" thickBot="1" x14ac:dyDescent="0.5">
      <c r="A78" s="2"/>
      <c r="B78" s="534" t="s">
        <v>143</v>
      </c>
      <c r="C78" s="535"/>
      <c r="D78" s="535"/>
      <c r="E78" s="498"/>
      <c r="F78" s="499"/>
      <c r="G78" s="500"/>
      <c r="H78" s="501" t="s">
        <v>144</v>
      </c>
      <c r="I78" s="502"/>
      <c r="J78" s="536"/>
      <c r="K78" s="537"/>
      <c r="L78" s="537"/>
      <c r="M78" s="537"/>
      <c r="N78" s="538"/>
      <c r="O78" s="220" t="s">
        <v>145</v>
      </c>
      <c r="P78" s="513" t="str">
        <f>IF(E78="","",E78)</f>
        <v/>
      </c>
      <c r="Q78" s="514"/>
      <c r="R78" s="515"/>
      <c r="S78" s="501" t="s">
        <v>144</v>
      </c>
      <c r="T78" s="502"/>
      <c r="U78" s="154"/>
      <c r="V78" s="154"/>
      <c r="W78" s="154"/>
      <c r="X78" s="242"/>
      <c r="AA78" s="45" t="s">
        <v>18</v>
      </c>
      <c r="AB78" s="26">
        <f>IF(Z81=AA78,2,0)</f>
        <v>0</v>
      </c>
      <c r="AC78" s="25">
        <v>2</v>
      </c>
      <c r="AD78" s="25"/>
      <c r="AE78" s="36" t="s">
        <v>19</v>
      </c>
      <c r="AF78" s="26" t="e">
        <f>IF(#REF!=AE78,2,0)</f>
        <v>#REF!</v>
      </c>
      <c r="AG78" s="25">
        <v>2</v>
      </c>
      <c r="AI78" s="76" t="s">
        <v>146</v>
      </c>
      <c r="AN78" s="83"/>
      <c r="AO78" s="83"/>
      <c r="AP78" s="93"/>
      <c r="AQ78" s="93"/>
      <c r="AR78" s="93"/>
      <c r="AS78" s="93"/>
      <c r="AU78" s="93"/>
      <c r="AW78" s="94"/>
      <c r="AZ78" s="3" t="s">
        <v>16</v>
      </c>
    </row>
    <row r="79" spans="1:53" ht="15.75" customHeight="1" thickBot="1" x14ac:dyDescent="0.45">
      <c r="A79" s="2"/>
      <c r="B79" s="522" t="s">
        <v>147</v>
      </c>
      <c r="C79" s="523"/>
      <c r="D79" s="524"/>
      <c r="E79" s="498"/>
      <c r="F79" s="499"/>
      <c r="G79" s="500"/>
      <c r="H79" s="516" t="s">
        <v>148</v>
      </c>
      <c r="I79" s="517"/>
      <c r="J79" s="245" t="s">
        <v>149</v>
      </c>
      <c r="K79" s="521">
        <v>9.76</v>
      </c>
      <c r="L79" s="521"/>
      <c r="M79" s="521" t="s">
        <v>150</v>
      </c>
      <c r="N79" s="521"/>
      <c r="O79" s="220" t="s">
        <v>145</v>
      </c>
      <c r="P79" s="498" t="str">
        <f>IF(E79="","",ROUNDDOWN(E79/9.76,1))</f>
        <v/>
      </c>
      <c r="Q79" s="499"/>
      <c r="R79" s="500"/>
      <c r="S79" s="516" t="s">
        <v>144</v>
      </c>
      <c r="T79" s="517"/>
      <c r="U79" s="154"/>
      <c r="V79" s="154"/>
      <c r="W79" s="154"/>
      <c r="X79" s="242"/>
      <c r="AA79" s="46" t="s">
        <v>25</v>
      </c>
      <c r="AB79" s="26">
        <f>IF(Z81=AA79,4,0)</f>
        <v>0</v>
      </c>
      <c r="AC79" s="25">
        <v>4</v>
      </c>
      <c r="AD79" s="25"/>
      <c r="AE79" s="56" t="s">
        <v>26</v>
      </c>
      <c r="AF79" s="26" t="e">
        <f>IF(#REF!=AE79,3,0)</f>
        <v>#REF!</v>
      </c>
      <c r="AG79" s="25">
        <v>3</v>
      </c>
      <c r="AH79" s="23"/>
      <c r="AJ79" s="57"/>
      <c r="AK79" s="57"/>
      <c r="AL79" s="57"/>
      <c r="AN79" s="83"/>
      <c r="AO79" s="83"/>
      <c r="AP79" s="93"/>
      <c r="AQ79" s="93"/>
      <c r="AR79" s="93"/>
      <c r="AS79" s="93"/>
      <c r="AU79" s="93"/>
      <c r="AW79" s="94"/>
      <c r="AZ79" s="49" t="s">
        <v>12</v>
      </c>
      <c r="BA79" s="50">
        <f>IF(SUM(BA80:BA81)=0,1,0)</f>
        <v>1</v>
      </c>
    </row>
    <row r="80" spans="1:53" ht="15.75" customHeight="1" thickBot="1" x14ac:dyDescent="0.45">
      <c r="A80" s="2"/>
      <c r="B80" s="88" t="s">
        <v>151</v>
      </c>
      <c r="C80" s="246"/>
      <c r="D80" s="247"/>
      <c r="E80" s="518"/>
      <c r="F80" s="519"/>
      <c r="G80" s="519"/>
      <c r="H80" s="501" t="s">
        <v>148</v>
      </c>
      <c r="I80" s="520"/>
      <c r="J80" s="245" t="s">
        <v>149</v>
      </c>
      <c r="K80" s="521">
        <v>9.76</v>
      </c>
      <c r="L80" s="521"/>
      <c r="M80" s="521" t="s">
        <v>150</v>
      </c>
      <c r="N80" s="521"/>
      <c r="O80" s="220" t="s">
        <v>145</v>
      </c>
      <c r="P80" s="498" t="str">
        <f>IF(E80="","",ROUNDDOWN(E80/9.76,1))</f>
        <v/>
      </c>
      <c r="Q80" s="499"/>
      <c r="R80" s="500"/>
      <c r="S80" s="516" t="s">
        <v>144</v>
      </c>
      <c r="T80" s="517"/>
      <c r="U80" s="154"/>
      <c r="V80" s="154"/>
      <c r="W80" s="154"/>
      <c r="X80" s="242"/>
      <c r="AA80" s="25" t="s">
        <v>27</v>
      </c>
      <c r="AB80" s="58">
        <f>SUM(AB78:AB79)</f>
        <v>0</v>
      </c>
      <c r="AC80" s="25"/>
      <c r="AD80" s="25"/>
      <c r="AE80" s="25" t="s">
        <v>27</v>
      </c>
      <c r="AF80" s="58" t="e">
        <f>IF(SUM(AF20:AF79)=0,"",(SUM(AF20:AF79)))</f>
        <v>#REF!</v>
      </c>
      <c r="AG80" s="25"/>
      <c r="AH80" s="23"/>
      <c r="AJ80" s="57"/>
      <c r="AK80" s="57"/>
      <c r="AL80" s="57"/>
      <c r="AN80" s="83"/>
      <c r="AO80" s="83"/>
      <c r="AP80" s="93"/>
      <c r="AQ80" s="93"/>
      <c r="AR80" s="93"/>
      <c r="AS80" s="93"/>
      <c r="AU80" s="93"/>
      <c r="AW80" s="94"/>
      <c r="AZ80" s="35" t="s">
        <v>19</v>
      </c>
      <c r="BA80" s="60">
        <f>IF(AND(P83&gt;0,P83&lt;10),1,0)</f>
        <v>0</v>
      </c>
    </row>
    <row r="81" spans="1:53" ht="15.75" customHeight="1" thickBot="1" x14ac:dyDescent="0.45">
      <c r="A81" s="2"/>
      <c r="B81" s="248" t="s">
        <v>152</v>
      </c>
      <c r="C81" s="249"/>
      <c r="D81" s="250"/>
      <c r="E81" s="507"/>
      <c r="F81" s="508"/>
      <c r="G81" s="509"/>
      <c r="H81" s="510" t="s">
        <v>148</v>
      </c>
      <c r="I81" s="511"/>
      <c r="J81" s="251" t="str">
        <f>IF(H81=AI78,"","÷")</f>
        <v>÷</v>
      </c>
      <c r="K81" s="512" t="str">
        <f>IF(H81=AI78,"","9.76")</f>
        <v>9.76</v>
      </c>
      <c r="L81" s="512"/>
      <c r="M81" s="512" t="str">
        <f>IF(H81=AI78,"","MJ/kWh")</f>
        <v>MJ/kWh</v>
      </c>
      <c r="N81" s="512"/>
      <c r="O81" s="220" t="s">
        <v>145</v>
      </c>
      <c r="P81" s="513" t="str">
        <f>IF(E81="","",IF(H81=AI78,E81,ROUNDDOWN(E81/9.76,1)))</f>
        <v/>
      </c>
      <c r="Q81" s="514"/>
      <c r="R81" s="515"/>
      <c r="S81" s="516" t="s">
        <v>144</v>
      </c>
      <c r="T81" s="517"/>
      <c r="U81" s="154"/>
      <c r="V81" s="154"/>
      <c r="W81" s="154"/>
      <c r="X81" s="242"/>
      <c r="Z81" s="492" t="s">
        <v>11</v>
      </c>
      <c r="AA81" s="493"/>
      <c r="AB81" s="493"/>
      <c r="AC81" s="493"/>
      <c r="AD81" s="494"/>
      <c r="AE81" s="23"/>
      <c r="AF81" s="23"/>
      <c r="AG81" s="23"/>
      <c r="AH81" s="23"/>
      <c r="AJ81" s="57"/>
      <c r="AK81" s="57"/>
      <c r="AL81" s="57"/>
      <c r="AN81" s="83"/>
      <c r="AO81" s="83"/>
      <c r="AP81" s="93"/>
      <c r="AQ81" s="93"/>
      <c r="AR81" s="93"/>
      <c r="AS81" s="93"/>
      <c r="AU81" s="93"/>
      <c r="AW81" s="94"/>
      <c r="AZ81" s="63" t="s">
        <v>26</v>
      </c>
      <c r="BA81" s="64">
        <f>IF(P83="",0,IF(P83&gt;=10,1,0))</f>
        <v>0</v>
      </c>
    </row>
    <row r="82" spans="1:53" ht="15.75" customHeight="1" thickBot="1" x14ac:dyDescent="0.45">
      <c r="A82" s="2"/>
      <c r="B82" s="88" t="s">
        <v>153</v>
      </c>
      <c r="C82" s="252"/>
      <c r="D82" s="252"/>
      <c r="E82" s="495"/>
      <c r="F82" s="496"/>
      <c r="G82" s="496"/>
      <c r="H82" s="496"/>
      <c r="I82" s="496"/>
      <c r="J82" s="496"/>
      <c r="K82" s="496"/>
      <c r="L82" s="496"/>
      <c r="M82" s="496"/>
      <c r="N82" s="497"/>
      <c r="O82" s="79"/>
      <c r="P82" s="154"/>
      <c r="Q82" s="154"/>
      <c r="R82" s="154"/>
      <c r="S82" s="79"/>
      <c r="T82" s="79"/>
      <c r="U82" s="154"/>
      <c r="V82" s="154"/>
      <c r="W82" s="154"/>
      <c r="X82" s="242"/>
      <c r="AN82" s="83"/>
      <c r="AO82" s="83"/>
      <c r="AP82" s="93"/>
      <c r="AQ82" s="93"/>
      <c r="AR82" s="93"/>
      <c r="AS82" s="93"/>
      <c r="AU82" s="93"/>
      <c r="AW82" s="94"/>
    </row>
    <row r="83" spans="1:53" ht="15.75" customHeight="1" thickBot="1" x14ac:dyDescent="0.45">
      <c r="A83" s="2"/>
      <c r="B83" s="88" t="s">
        <v>154</v>
      </c>
      <c r="C83" s="17"/>
      <c r="D83" s="253"/>
      <c r="E83" s="179" t="s">
        <v>155</v>
      </c>
      <c r="F83" s="191"/>
      <c r="G83" s="191"/>
      <c r="H83" s="191"/>
      <c r="I83" s="191"/>
      <c r="J83" s="191"/>
      <c r="K83" s="191"/>
      <c r="L83" s="191"/>
      <c r="M83" s="191"/>
      <c r="N83" s="191"/>
      <c r="O83" s="254" t="s">
        <v>145</v>
      </c>
      <c r="P83" s="498" t="str">
        <f>IF(SUM(P78:R81)=0,"",ROUNDDOWN(SUM(P78:R81),1))</f>
        <v/>
      </c>
      <c r="Q83" s="499"/>
      <c r="R83" s="500"/>
      <c r="S83" s="501" t="s">
        <v>144</v>
      </c>
      <c r="T83" s="502"/>
      <c r="U83" s="255"/>
      <c r="V83" s="79"/>
      <c r="W83" s="79"/>
      <c r="X83" s="256"/>
      <c r="AN83" s="222"/>
      <c r="AO83" s="222"/>
      <c r="AP83" s="223"/>
      <c r="AQ83" s="223"/>
      <c r="AR83" s="223"/>
      <c r="AS83" s="223"/>
      <c r="AU83" s="223"/>
      <c r="AW83" s="94"/>
      <c r="AZ83" s="3" t="s">
        <v>156</v>
      </c>
      <c r="BA83" s="224"/>
    </row>
    <row r="84" spans="1:53" ht="9" customHeight="1" x14ac:dyDescent="0.4">
      <c r="A84" s="2"/>
      <c r="B84" s="11"/>
      <c r="C84" s="11"/>
      <c r="D84" s="11"/>
      <c r="E84" s="42"/>
      <c r="F84" s="211"/>
      <c r="G84" s="211"/>
      <c r="H84" s="211"/>
      <c r="I84" s="211"/>
      <c r="J84" s="211"/>
      <c r="K84" s="211"/>
      <c r="L84" s="211"/>
      <c r="M84" s="211"/>
      <c r="N84" s="211"/>
      <c r="O84" s="220"/>
      <c r="P84" s="221"/>
      <c r="Q84" s="221"/>
      <c r="R84" s="221"/>
      <c r="S84" s="67"/>
      <c r="T84" s="67"/>
      <c r="U84" s="154"/>
      <c r="V84" s="154"/>
      <c r="W84" s="154"/>
      <c r="X84" s="154"/>
      <c r="AN84" s="222"/>
      <c r="AO84" s="222"/>
      <c r="AP84" s="223"/>
      <c r="AQ84" s="223"/>
      <c r="AR84" s="223"/>
      <c r="AS84" s="223"/>
      <c r="AU84" s="223"/>
      <c r="AW84" s="94"/>
      <c r="BA84" s="224"/>
    </row>
    <row r="85" spans="1:53" ht="7.5" hidden="1" customHeight="1" thickBot="1" x14ac:dyDescent="0.5">
      <c r="A85" s="2"/>
      <c r="B85" s="2"/>
      <c r="C85" s="2"/>
      <c r="D85" s="2"/>
      <c r="E85" s="257"/>
      <c r="F85" s="257"/>
      <c r="G85" s="257"/>
      <c r="H85" s="257"/>
      <c r="I85" s="257"/>
      <c r="J85" s="257"/>
      <c r="K85" s="257"/>
      <c r="L85" s="257"/>
      <c r="M85" s="257"/>
      <c r="N85" s="257"/>
      <c r="O85" s="257"/>
      <c r="P85" s="257"/>
      <c r="Q85" s="257"/>
      <c r="R85" s="257"/>
      <c r="S85" s="257"/>
      <c r="T85" s="257"/>
      <c r="U85" s="257"/>
      <c r="V85" s="257"/>
      <c r="W85" s="257"/>
      <c r="X85" s="257"/>
      <c r="AA85" s="25"/>
      <c r="AB85" s="26"/>
      <c r="AC85" s="25"/>
      <c r="AD85" s="25"/>
      <c r="AE85" s="258"/>
      <c r="AF85" s="25"/>
      <c r="AG85" s="25"/>
      <c r="AH85"/>
      <c r="AI85" s="123"/>
      <c r="AJ85" s="123"/>
      <c r="AK85" s="123"/>
      <c r="AL85" s="123"/>
      <c r="AN85" s="83"/>
      <c r="AO85" s="83"/>
      <c r="AP85" s="93"/>
      <c r="AQ85" s="93"/>
      <c r="AR85" s="93"/>
      <c r="AT85" s="94"/>
      <c r="AU85" s="93"/>
    </row>
    <row r="86" spans="1:53" s="133" customFormat="1" ht="15.75" customHeight="1" thickBot="1" x14ac:dyDescent="0.5">
      <c r="A86" s="225"/>
      <c r="B86" s="29" t="s">
        <v>157</v>
      </c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87"/>
      <c r="P86" s="87"/>
      <c r="Q86" s="87"/>
      <c r="R86" s="87"/>
      <c r="S86" s="87"/>
      <c r="T86" s="87"/>
      <c r="U86" s="30"/>
      <c r="V86" s="30"/>
      <c r="W86" s="30"/>
      <c r="X86" s="124"/>
    </row>
    <row r="87" spans="1:53" s="133" customFormat="1" ht="15.75" customHeight="1" thickBot="1" x14ac:dyDescent="0.45">
      <c r="A87" s="225"/>
      <c r="B87" s="205" t="s">
        <v>158</v>
      </c>
      <c r="C87" s="259"/>
      <c r="D87" s="260"/>
      <c r="E87" s="479" t="s">
        <v>159</v>
      </c>
      <c r="F87" s="480"/>
      <c r="G87" s="481"/>
      <c r="H87" s="503"/>
      <c r="I87" s="504"/>
      <c r="J87" s="505"/>
      <c r="K87" s="485" t="s">
        <v>160</v>
      </c>
      <c r="L87" s="486"/>
      <c r="M87" s="487" t="s">
        <v>161</v>
      </c>
      <c r="N87" s="506"/>
      <c r="O87" s="489"/>
      <c r="P87" s="490"/>
      <c r="Q87" s="490"/>
      <c r="R87" s="490"/>
      <c r="S87" s="490"/>
      <c r="T87" s="491"/>
      <c r="U87" s="154"/>
      <c r="V87" s="154"/>
      <c r="W87" s="154"/>
      <c r="X87" s="242"/>
      <c r="AG87" s="261" t="s">
        <v>162</v>
      </c>
    </row>
    <row r="88" spans="1:53" s="133" customFormat="1" ht="15.75" customHeight="1" thickBot="1" x14ac:dyDescent="0.45">
      <c r="A88" s="225"/>
      <c r="B88" s="262"/>
      <c r="C88" s="263"/>
      <c r="D88" s="263"/>
      <c r="E88" s="479" t="s">
        <v>163</v>
      </c>
      <c r="F88" s="480"/>
      <c r="G88" s="481"/>
      <c r="H88" s="489"/>
      <c r="I88" s="490"/>
      <c r="J88" s="491"/>
      <c r="K88" s="485" t="s">
        <v>160</v>
      </c>
      <c r="L88" s="486"/>
      <c r="M88" s="487" t="s">
        <v>161</v>
      </c>
      <c r="N88" s="488"/>
      <c r="O88" s="489"/>
      <c r="P88" s="490"/>
      <c r="Q88" s="490"/>
      <c r="R88" s="490"/>
      <c r="S88" s="490"/>
      <c r="T88" s="491"/>
      <c r="U88" s="154"/>
      <c r="V88" s="154"/>
      <c r="W88" s="154"/>
      <c r="X88" s="242"/>
      <c r="AA88" s="211"/>
      <c r="AB88" s="211"/>
      <c r="AC88" s="211"/>
      <c r="AD88" s="211"/>
      <c r="AG88" s="261" t="s">
        <v>164</v>
      </c>
    </row>
    <row r="89" spans="1:53" s="133" customFormat="1" ht="15.75" customHeight="1" thickBot="1" x14ac:dyDescent="0.45">
      <c r="A89" s="225"/>
      <c r="B89" s="262"/>
      <c r="C89" s="263"/>
      <c r="D89" s="263"/>
      <c r="E89" s="479" t="s">
        <v>165</v>
      </c>
      <c r="F89" s="480"/>
      <c r="G89" s="481"/>
      <c r="H89" s="489"/>
      <c r="I89" s="490"/>
      <c r="J89" s="491"/>
      <c r="K89" s="485" t="s">
        <v>160</v>
      </c>
      <c r="L89" s="486"/>
      <c r="M89" s="487" t="s">
        <v>161</v>
      </c>
      <c r="N89" s="488"/>
      <c r="O89" s="489"/>
      <c r="P89" s="490"/>
      <c r="Q89" s="490"/>
      <c r="R89" s="490"/>
      <c r="S89" s="490"/>
      <c r="T89" s="491"/>
      <c r="U89" s="154"/>
      <c r="V89" s="154"/>
      <c r="W89" s="154"/>
      <c r="X89" s="242"/>
      <c r="AA89" s="264"/>
      <c r="AB89" s="264"/>
      <c r="AC89" s="264"/>
      <c r="AD89" s="264"/>
      <c r="AG89" s="261" t="s">
        <v>166</v>
      </c>
    </row>
    <row r="90" spans="1:53" s="133" customFormat="1" ht="15.75" customHeight="1" thickBot="1" x14ac:dyDescent="0.45">
      <c r="A90" s="225"/>
      <c r="B90" s="205" t="s">
        <v>167</v>
      </c>
      <c r="C90" s="259"/>
      <c r="D90" s="260"/>
      <c r="E90" s="479" t="s">
        <v>159</v>
      </c>
      <c r="F90" s="480"/>
      <c r="G90" s="481"/>
      <c r="H90" s="489"/>
      <c r="I90" s="490"/>
      <c r="J90" s="491"/>
      <c r="K90" s="485" t="s">
        <v>160</v>
      </c>
      <c r="L90" s="486"/>
      <c r="M90" s="487" t="s">
        <v>161</v>
      </c>
      <c r="N90" s="488"/>
      <c r="O90" s="489"/>
      <c r="P90" s="490"/>
      <c r="Q90" s="490"/>
      <c r="R90" s="490"/>
      <c r="S90" s="490"/>
      <c r="T90" s="491"/>
      <c r="U90" s="154"/>
      <c r="V90" s="154"/>
      <c r="W90" s="154"/>
      <c r="X90" s="242"/>
      <c r="AG90" s="261" t="s">
        <v>168</v>
      </c>
    </row>
    <row r="91" spans="1:53" s="133" customFormat="1" ht="15.75" customHeight="1" thickBot="1" x14ac:dyDescent="0.45">
      <c r="A91" s="225"/>
      <c r="B91" s="262"/>
      <c r="C91" s="263"/>
      <c r="D91" s="263"/>
      <c r="E91" s="479" t="s">
        <v>163</v>
      </c>
      <c r="F91" s="480"/>
      <c r="G91" s="481"/>
      <c r="H91" s="489"/>
      <c r="I91" s="490"/>
      <c r="J91" s="491"/>
      <c r="K91" s="485" t="s">
        <v>160</v>
      </c>
      <c r="L91" s="486"/>
      <c r="M91" s="487" t="s">
        <v>161</v>
      </c>
      <c r="N91" s="488"/>
      <c r="O91" s="489"/>
      <c r="P91" s="490"/>
      <c r="Q91" s="490"/>
      <c r="R91" s="490"/>
      <c r="S91" s="490"/>
      <c r="T91" s="491"/>
      <c r="U91" s="154"/>
      <c r="V91" s="154"/>
      <c r="W91" s="154"/>
      <c r="X91" s="242"/>
      <c r="AG91" s="261" t="s">
        <v>169</v>
      </c>
    </row>
    <row r="92" spans="1:53" s="133" customFormat="1" ht="15.75" customHeight="1" thickBot="1" x14ac:dyDescent="0.45">
      <c r="A92" s="225"/>
      <c r="B92" s="265"/>
      <c r="C92" s="266"/>
      <c r="D92" s="266"/>
      <c r="E92" s="479" t="s">
        <v>165</v>
      </c>
      <c r="F92" s="480"/>
      <c r="G92" s="481"/>
      <c r="H92" s="482"/>
      <c r="I92" s="483"/>
      <c r="J92" s="484"/>
      <c r="K92" s="485" t="s">
        <v>160</v>
      </c>
      <c r="L92" s="486"/>
      <c r="M92" s="487" t="s">
        <v>161</v>
      </c>
      <c r="N92" s="488"/>
      <c r="O92" s="489"/>
      <c r="P92" s="490"/>
      <c r="Q92" s="490"/>
      <c r="R92" s="490"/>
      <c r="S92" s="490"/>
      <c r="T92" s="491"/>
      <c r="U92" s="79"/>
      <c r="V92" s="79"/>
      <c r="W92" s="79"/>
      <c r="X92" s="256"/>
      <c r="AG92" s="261" t="s">
        <v>170</v>
      </c>
    </row>
    <row r="93" spans="1:53" ht="15.75" customHeight="1" x14ac:dyDescent="0.4">
      <c r="A93" s="2"/>
      <c r="B93" s="267" t="s">
        <v>171</v>
      </c>
      <c r="C93" s="2"/>
      <c r="D93" s="2"/>
      <c r="E93" s="257"/>
      <c r="F93" s="257"/>
      <c r="G93" s="257"/>
      <c r="H93" s="257"/>
      <c r="I93" s="257"/>
      <c r="J93" s="257"/>
      <c r="K93" s="257"/>
      <c r="L93" s="257"/>
      <c r="M93" s="257"/>
      <c r="N93" s="257"/>
      <c r="O93" s="257"/>
      <c r="P93" s="257"/>
      <c r="Q93" s="257"/>
      <c r="R93" s="257"/>
      <c r="S93" s="257"/>
      <c r="T93" s="257"/>
      <c r="U93" s="257"/>
      <c r="V93" s="257"/>
      <c r="W93" s="257"/>
      <c r="X93" s="257"/>
      <c r="AG93" s="268" t="s">
        <v>172</v>
      </c>
      <c r="AN93" s="83"/>
      <c r="AO93" s="83"/>
      <c r="AP93" s="93"/>
      <c r="AQ93" s="93"/>
      <c r="AR93" s="93"/>
      <c r="AT93" s="94"/>
      <c r="AU93" s="93"/>
    </row>
    <row r="94" spans="1:53" ht="15" customHeight="1" x14ac:dyDescent="0.4">
      <c r="AG94" s="261" t="s">
        <v>173</v>
      </c>
    </row>
    <row r="95" spans="1:53" ht="15" customHeight="1" x14ac:dyDescent="0.4">
      <c r="AG95" s="261" t="s">
        <v>174</v>
      </c>
    </row>
    <row r="96" spans="1:53" ht="15" customHeight="1" x14ac:dyDescent="0.4"/>
    <row r="97" spans="56:59" ht="15" customHeight="1" x14ac:dyDescent="0.4"/>
    <row r="98" spans="56:59" ht="15" customHeight="1" x14ac:dyDescent="0.4">
      <c r="BD98" s="269"/>
      <c r="BE98" s="269"/>
      <c r="BF98" s="269"/>
      <c r="BG98" s="269"/>
    </row>
    <row r="99" spans="56:59" ht="15" customHeight="1" x14ac:dyDescent="0.4"/>
    <row r="100" spans="56:59" ht="15" customHeight="1" x14ac:dyDescent="0.4">
      <c r="BD100" s="270"/>
      <c r="BE100" s="270"/>
      <c r="BF100" s="270"/>
      <c r="BG100" s="270"/>
    </row>
    <row r="101" spans="56:59" x14ac:dyDescent="0.4">
      <c r="BD101" s="269"/>
      <c r="BE101" s="269"/>
      <c r="BF101" s="269"/>
      <c r="BG101" s="269"/>
    </row>
    <row r="102" spans="56:59" x14ac:dyDescent="0.4">
      <c r="BD102" s="23"/>
      <c r="BE102" s="23"/>
      <c r="BF102" s="23"/>
      <c r="BG102" s="23"/>
    </row>
    <row r="111" spans="56:59" ht="15" customHeight="1" x14ac:dyDescent="0.4"/>
    <row r="112" spans="56:59" ht="15" customHeight="1" x14ac:dyDescent="0.4"/>
    <row r="113" ht="15" customHeight="1" x14ac:dyDescent="0.4"/>
    <row r="114" ht="15" customHeight="1" x14ac:dyDescent="0.4"/>
    <row r="115" ht="15" customHeight="1" x14ac:dyDescent="0.4"/>
    <row r="116" ht="15" customHeight="1" x14ac:dyDescent="0.4"/>
    <row r="117" ht="15" customHeight="1" x14ac:dyDescent="0.4"/>
    <row r="118" ht="15" customHeight="1" x14ac:dyDescent="0.4"/>
    <row r="119" ht="15" customHeight="1" x14ac:dyDescent="0.4"/>
    <row r="120" ht="15" customHeight="1" x14ac:dyDescent="0.4"/>
    <row r="121" ht="15" customHeight="1" x14ac:dyDescent="0.4"/>
    <row r="122" ht="15" customHeight="1" x14ac:dyDescent="0.4"/>
  </sheetData>
  <sheetProtection algorithmName="SHA-512" hashValue="VlBTGMCUIsSr1NCB92T77afJxnaw4ZryttcnVQMcWqLwRFV2YVA9nPmuo4WOqjaQ5kveRsm4meBhHDjlmQismg==" saltValue="f/VbZnPOYQEpnBv3A6T5xg==" spinCount="100000" sheet="1" objects="1" scenarios="1"/>
  <dataConsolidate/>
  <mergeCells count="147">
    <mergeCell ref="Z9:AD9"/>
    <mergeCell ref="AQ9:AR9"/>
    <mergeCell ref="B10:D10"/>
    <mergeCell ref="E10:G10"/>
    <mergeCell ref="H10:I10"/>
    <mergeCell ref="J10:N10"/>
    <mergeCell ref="O2:P2"/>
    <mergeCell ref="V2:W2"/>
    <mergeCell ref="B3:X3"/>
    <mergeCell ref="B4:X4"/>
    <mergeCell ref="AQ5:AR5"/>
    <mergeCell ref="E7:I7"/>
    <mergeCell ref="E11:G11"/>
    <mergeCell ref="H11:I11"/>
    <mergeCell ref="B12:D12"/>
    <mergeCell ref="E12:G12"/>
    <mergeCell ref="H12:I12"/>
    <mergeCell ref="B13:D13"/>
    <mergeCell ref="E13:G13"/>
    <mergeCell ref="H13:I13"/>
    <mergeCell ref="E8:I8"/>
    <mergeCell ref="B9:D9"/>
    <mergeCell ref="E9:I9"/>
    <mergeCell ref="E19:G19"/>
    <mergeCell ref="H19:I19"/>
    <mergeCell ref="J19:O19"/>
    <mergeCell ref="P19:R19"/>
    <mergeCell ref="S19:T19"/>
    <mergeCell ref="P22:T22"/>
    <mergeCell ref="B15:X15"/>
    <mergeCell ref="P16:T16"/>
    <mergeCell ref="U16:X16"/>
    <mergeCell ref="E17:G17"/>
    <mergeCell ref="H17:I17"/>
    <mergeCell ref="E18:G18"/>
    <mergeCell ref="H18:I18"/>
    <mergeCell ref="J18:O18"/>
    <mergeCell ref="P18:R18"/>
    <mergeCell ref="S18:T18"/>
    <mergeCell ref="B35:D35"/>
    <mergeCell ref="E35:I35"/>
    <mergeCell ref="Z35:AD35"/>
    <mergeCell ref="E36:G36"/>
    <mergeCell ref="H36:I36"/>
    <mergeCell ref="O36:R36"/>
    <mergeCell ref="S36:U36"/>
    <mergeCell ref="Z36:AD36"/>
    <mergeCell ref="U22:X22"/>
    <mergeCell ref="B23:D23"/>
    <mergeCell ref="B28:D28"/>
    <mergeCell ref="B30:X30"/>
    <mergeCell ref="E33:I33"/>
    <mergeCell ref="E34:I34"/>
    <mergeCell ref="E37:H37"/>
    <mergeCell ref="I37:L37"/>
    <mergeCell ref="M37:P37"/>
    <mergeCell ref="Q37:T37"/>
    <mergeCell ref="U37:V37"/>
    <mergeCell ref="E38:H38"/>
    <mergeCell ref="I38:L38"/>
    <mergeCell ref="M38:P38"/>
    <mergeCell ref="Q38:T38"/>
    <mergeCell ref="U38:V38"/>
    <mergeCell ref="E39:H39"/>
    <mergeCell ref="I39:L39"/>
    <mergeCell ref="M39:P39"/>
    <mergeCell ref="Q39:T39"/>
    <mergeCell ref="U39:V39"/>
    <mergeCell ref="E40:H40"/>
    <mergeCell ref="I40:L40"/>
    <mergeCell ref="M40:P40"/>
    <mergeCell ref="Q40:T40"/>
    <mergeCell ref="U40:V40"/>
    <mergeCell ref="H50:X50"/>
    <mergeCell ref="B65:X65"/>
    <mergeCell ref="B71:D71"/>
    <mergeCell ref="E71:I71"/>
    <mergeCell ref="E72:I72"/>
    <mergeCell ref="E73:X73"/>
    <mergeCell ref="E41:H41"/>
    <mergeCell ref="I41:L41"/>
    <mergeCell ref="M41:P41"/>
    <mergeCell ref="Q41:T41"/>
    <mergeCell ref="U41:V41"/>
    <mergeCell ref="E42:I42"/>
    <mergeCell ref="E75:I75"/>
    <mergeCell ref="E76:I76"/>
    <mergeCell ref="E77:X77"/>
    <mergeCell ref="B78:D78"/>
    <mergeCell ref="E78:G78"/>
    <mergeCell ref="H78:I78"/>
    <mergeCell ref="J78:N78"/>
    <mergeCell ref="P78:R78"/>
    <mergeCell ref="S78:T78"/>
    <mergeCell ref="S79:T79"/>
    <mergeCell ref="E80:G80"/>
    <mergeCell ref="H80:I80"/>
    <mergeCell ref="K80:L80"/>
    <mergeCell ref="M80:N80"/>
    <mergeCell ref="P80:R80"/>
    <mergeCell ref="S80:T80"/>
    <mergeCell ref="B79:D79"/>
    <mergeCell ref="E79:G79"/>
    <mergeCell ref="H79:I79"/>
    <mergeCell ref="K79:L79"/>
    <mergeCell ref="M79:N79"/>
    <mergeCell ref="P79:R79"/>
    <mergeCell ref="Z81:AD81"/>
    <mergeCell ref="E82:N82"/>
    <mergeCell ref="P83:R83"/>
    <mergeCell ref="S83:T83"/>
    <mergeCell ref="E87:G87"/>
    <mergeCell ref="H87:J87"/>
    <mergeCell ref="K87:L87"/>
    <mergeCell ref="M87:N87"/>
    <mergeCell ref="O87:T87"/>
    <mergeCell ref="E81:G81"/>
    <mergeCell ref="H81:I81"/>
    <mergeCell ref="K81:L81"/>
    <mergeCell ref="M81:N81"/>
    <mergeCell ref="P81:R81"/>
    <mergeCell ref="S81:T81"/>
    <mergeCell ref="E88:G88"/>
    <mergeCell ref="H88:J88"/>
    <mergeCell ref="K88:L88"/>
    <mergeCell ref="M88:N88"/>
    <mergeCell ref="O88:T88"/>
    <mergeCell ref="E89:G89"/>
    <mergeCell ref="H89:J89"/>
    <mergeCell ref="K89:L89"/>
    <mergeCell ref="M89:N89"/>
    <mergeCell ref="O89:T89"/>
    <mergeCell ref="E92:G92"/>
    <mergeCell ref="H92:J92"/>
    <mergeCell ref="K92:L92"/>
    <mergeCell ref="M92:N92"/>
    <mergeCell ref="O92:T92"/>
    <mergeCell ref="E90:G90"/>
    <mergeCell ref="H90:J90"/>
    <mergeCell ref="K90:L90"/>
    <mergeCell ref="M90:N90"/>
    <mergeCell ref="O90:T90"/>
    <mergeCell ref="E91:G91"/>
    <mergeCell ref="H91:J91"/>
    <mergeCell ref="K91:L91"/>
    <mergeCell ref="M91:N91"/>
    <mergeCell ref="O91:T91"/>
  </mergeCells>
  <phoneticPr fontId="3"/>
  <conditionalFormatting sqref="E17:G19 P18:R19 U16:X16">
    <cfRule type="expression" dxfId="40" priority="10">
      <formula>$P$16&lt;&gt;$AA$16</formula>
    </cfRule>
  </conditionalFormatting>
  <conditionalFormatting sqref="E82:N82">
    <cfRule type="expression" dxfId="39" priority="9">
      <formula>$E$81&lt;&gt;""</formula>
    </cfRule>
  </conditionalFormatting>
  <conditionalFormatting sqref="E23:E28 U22:X22">
    <cfRule type="expression" dxfId="38" priority="8">
      <formula>$P$22&lt;&gt;$AA$22</formula>
    </cfRule>
  </conditionalFormatting>
  <conditionalFormatting sqref="H50:X50">
    <cfRule type="expression" dxfId="37" priority="7">
      <formula>$E$50&lt;&gt;""</formula>
    </cfRule>
  </conditionalFormatting>
  <conditionalFormatting sqref="E7:I9 E10:G13 J10:N10 U5:X5">
    <cfRule type="expression" dxfId="36" priority="11">
      <formula>$Z$9&lt;&gt;$AA$5</formula>
    </cfRule>
  </conditionalFormatting>
  <conditionalFormatting sqref="E33:I35 E36:G36 Z36:AD36 S36:U36 E38:T41 U31:X31 E42:I42 E43:E51 E53:E64 E66:E67">
    <cfRule type="expression" dxfId="35" priority="12">
      <formula>$Z$35&lt;&gt;$AA$31</formula>
    </cfRule>
  </conditionalFormatting>
  <conditionalFormatting sqref="E78:G81 H81:I81 P78:R81 P69:R69 P83:R84">
    <cfRule type="expression" dxfId="34" priority="13">
      <formula>$Z$81&lt;&gt;#REF!</formula>
    </cfRule>
  </conditionalFormatting>
  <conditionalFormatting sqref="U70:X70">
    <cfRule type="expression" dxfId="33" priority="6">
      <formula>#REF!&lt;&gt;#REF!</formula>
    </cfRule>
  </conditionalFormatting>
  <conditionalFormatting sqref="E71 E72:I72 E75:I76">
    <cfRule type="expression" dxfId="32" priority="5">
      <formula>$Q$56&lt;&gt;$AB$56</formula>
    </cfRule>
  </conditionalFormatting>
  <conditionalFormatting sqref="E73">
    <cfRule type="expression" dxfId="31" priority="4">
      <formula>$F$58="有"</formula>
    </cfRule>
  </conditionalFormatting>
  <conditionalFormatting sqref="E77">
    <cfRule type="expression" dxfId="30" priority="3">
      <formula>$F$58="有"</formula>
    </cfRule>
  </conditionalFormatting>
  <conditionalFormatting sqref="W86:X86 H87:H89 H91:H92">
    <cfRule type="expression" dxfId="29" priority="2">
      <formula>#REF!&lt;&gt;#REF!</formula>
    </cfRule>
  </conditionalFormatting>
  <conditionalFormatting sqref="H90">
    <cfRule type="expression" dxfId="28" priority="1">
      <formula>#REF!&lt;&gt;#REF!</formula>
    </cfRule>
  </conditionalFormatting>
  <dataValidations count="21">
    <dataValidation type="list" allowBlank="1" showInputMessage="1" showErrorMessage="1" sqref="O87:T92">
      <formula1>$AG$86:$AG$95</formula1>
    </dataValidation>
    <dataValidation type="list" allowBlank="1" showInputMessage="1" showErrorMessage="1" sqref="AA88:AD88">
      <formula1>#REF!</formula1>
    </dataValidation>
    <dataValidation type="list" allowBlank="1" showInputMessage="1" showErrorMessage="1" sqref="E76:I76 E72:I72">
      <formula1>"　,エリア内,エリア外"</formula1>
    </dataValidation>
    <dataValidation type="list" allowBlank="1" showInputMessage="1" showErrorMessage="1" sqref="E71:I71">
      <formula1>"　,新規導入する,新規導入しない"</formula1>
    </dataValidation>
    <dataValidation type="list" allowBlank="1" showInputMessage="1" showErrorMessage="1" sqref="E75:I75">
      <formula1>"　,受入する,受入しない"</formula1>
    </dataValidation>
    <dataValidation type="list" allowBlank="1" showInputMessage="1" showErrorMessage="1" sqref="Z35:AD35">
      <formula1>$AA$31:$AA$33</formula1>
    </dataValidation>
    <dataValidation type="list" allowBlank="1" showInputMessage="1" showErrorMessage="1" sqref="P22:T22">
      <formula1>$AA$22:$AA$24</formula1>
    </dataValidation>
    <dataValidation type="list" allowBlank="1" showInputMessage="1" showErrorMessage="1" sqref="Z81:AD81">
      <formula1>$AA$78:$AA$79</formula1>
    </dataValidation>
    <dataValidation type="list" allowBlank="1" showInputMessage="1" showErrorMessage="1" sqref="Z9:AD9">
      <formula1>$AA$5:$AA$7</formula1>
    </dataValidation>
    <dataValidation type="list" allowBlank="1" showInputMessage="1" showErrorMessage="1" sqref="P16:T16">
      <formula1>$AA$16:$AA$18</formula1>
    </dataValidation>
    <dataValidation type="list" allowBlank="1" showInputMessage="1" showErrorMessage="1" sqref="H81:I81">
      <formula1>$AI$77:$AI$78</formula1>
    </dataValidation>
    <dataValidation type="list" allowBlank="1" showInputMessage="1" showErrorMessage="1" sqref="Z36:AD36">
      <formula1>$AM$35:$AM$37</formula1>
    </dataValidation>
    <dataValidation type="list" allowBlank="1" showInputMessage="1" showErrorMessage="1" sqref="E35:I35">
      <formula1>$AI$35:$AI$37</formula1>
    </dataValidation>
    <dataValidation type="list" allowBlank="1" showInputMessage="1" showErrorMessage="1" sqref="E34:I34">
      <formula1>$AM$30:$AM$32</formula1>
    </dataValidation>
    <dataValidation type="list" allowBlank="1" showInputMessage="1" showErrorMessage="1" sqref="E9:I9">
      <formula1>$AI$9:$AI$11</formula1>
    </dataValidation>
    <dataValidation type="list" allowBlank="1" showInputMessage="1" showErrorMessage="1" sqref="J10:N10">
      <formula1>$AM$9:$AM$11</formula1>
    </dataValidation>
    <dataValidation type="list" allowBlank="1" showInputMessage="1" showErrorMessage="1" sqref="E8:I8">
      <formula1>$AM$4:$AM$6</formula1>
    </dataValidation>
    <dataValidation type="list" allowBlank="1" showInputMessage="1" showErrorMessage="1" sqref="E42:I42">
      <formula1>$AI$42:$AI$51</formula1>
    </dataValidation>
    <dataValidation type="list" allowBlank="1" showInputMessage="1" showErrorMessage="1" sqref="E33:I33">
      <formula1>$AI$30:$AI$33</formula1>
    </dataValidation>
    <dataValidation type="list" allowBlank="1" showInputMessage="1" showErrorMessage="1" sqref="E43:E51 S2 L2 E23:E29 E66:E67 E53:E64">
      <formula1>$AI$22:$AI$23</formula1>
    </dataValidation>
    <dataValidation type="list" allowBlank="1" showInputMessage="1" showErrorMessage="1" sqref="E7:I7">
      <formula1>$AI$4:$AI$7</formula1>
    </dataValidation>
  </dataValidations>
  <printOptions horizontalCentered="1"/>
  <pageMargins left="0.31496062992125984" right="0.31496062992125984" top="0.59055118110236227" bottom="0.59055118110236227" header="0.11811023622047245" footer="0.19685039370078741"/>
  <pageSetup paperSize="9" scale="69" fitToWidth="0" orientation="portrait" r:id="rId1"/>
  <headerFooter>
    <oddFooter>&amp;C&amp;P／&amp;N</oddFooter>
  </headerFooter>
  <rowBreaks count="1" manualBreakCount="1">
    <brk id="69" max="2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90"/>
  <sheetViews>
    <sheetView showGridLines="0" view="pageBreakPreview" zoomScale="55" zoomScaleNormal="115" zoomScaleSheetLayoutView="55" workbookViewId="0">
      <selection activeCell="X88" sqref="A1:X88"/>
    </sheetView>
  </sheetViews>
  <sheetFormatPr defaultColWidth="8.59765625" defaultRowHeight="18" x14ac:dyDescent="0.45"/>
  <cols>
    <col min="1" max="1" width="0.59765625" style="3" customWidth="1"/>
    <col min="2" max="2" width="12" style="135" customWidth="1"/>
    <col min="3" max="4" width="11.09765625" style="135" customWidth="1"/>
    <col min="5" max="24" width="3.19921875" style="177" customWidth="1"/>
    <col min="25" max="25" width="0.59765625" style="3" customWidth="1"/>
    <col min="26" max="26" width="1.09765625" style="271" hidden="1" customWidth="1"/>
    <col min="27" max="27" width="11" style="286" hidden="1" customWidth="1"/>
    <col min="28" max="28" width="2.09765625" style="287" hidden="1" customWidth="1"/>
    <col min="29" max="29" width="3" style="286" hidden="1" customWidth="1"/>
    <col min="30" max="30" width="6.59765625" style="286" hidden="1" customWidth="1"/>
    <col min="31" max="31" width="6" style="286" hidden="1" customWidth="1"/>
    <col min="32" max="32" width="3.59765625" style="286" hidden="1" customWidth="1"/>
    <col min="33" max="34" width="3" style="286" hidden="1" customWidth="1"/>
    <col min="35" max="35" width="10.5" style="286" hidden="1" customWidth="1"/>
    <col min="36" max="36" width="2.09765625" style="287" hidden="1" customWidth="1"/>
    <col min="37" max="37" width="3" style="286" hidden="1" customWidth="1"/>
    <col min="38" max="38" width="4.59765625" style="286" hidden="1" customWidth="1"/>
    <col min="39" max="39" width="7.19921875" style="286" hidden="1" customWidth="1"/>
    <col min="40" max="40" width="11.59765625" style="291" hidden="1" customWidth="1"/>
    <col min="41" max="41" width="2.59765625" style="293" hidden="1" customWidth="1"/>
    <col min="42" max="42" width="3.59765625" style="291" hidden="1" customWidth="1"/>
    <col min="43" max="43" width="9" style="291" hidden="1" customWidth="1"/>
    <col min="44" max="44" width="12.69921875" style="291" hidden="1" customWidth="1"/>
    <col min="45" max="45" width="20.5" style="292" hidden="1" customWidth="1"/>
    <col min="46" max="46" width="7.19921875" style="293" hidden="1" customWidth="1"/>
    <col min="47" max="47" width="10.59765625" style="294" hidden="1" customWidth="1"/>
    <col min="48" max="48" width="6.09765625" style="291" hidden="1" customWidth="1"/>
    <col min="49" max="49" width="8.09765625" style="291" hidden="1" customWidth="1"/>
    <col min="50" max="50" width="2.09765625" style="291" hidden="1" customWidth="1"/>
    <col min="51" max="51" width="10.59765625" style="291" hidden="1" customWidth="1"/>
    <col min="52" max="52" width="6.5" style="291" hidden="1" customWidth="1"/>
    <col min="53" max="53" width="6.19921875" style="291" hidden="1" customWidth="1"/>
    <col min="54" max="54" width="3.59765625" style="291" hidden="1" customWidth="1"/>
    <col min="55" max="55" width="3" style="291" hidden="1" customWidth="1"/>
    <col min="56" max="58" width="8.59765625" style="291" hidden="1" customWidth="1"/>
    <col min="59" max="59" width="13.69921875" style="291" hidden="1" customWidth="1"/>
    <col min="60" max="16384" width="8.59765625" style="3"/>
  </cols>
  <sheetData>
    <row r="1" spans="1:59" ht="18.600000000000001" thickBot="1" x14ac:dyDescent="0.5">
      <c r="AA1" s="272" t="s">
        <v>0</v>
      </c>
      <c r="AB1" s="273"/>
      <c r="AC1" s="274"/>
      <c r="AD1" s="274"/>
      <c r="AE1" s="274"/>
      <c r="AF1" s="274"/>
      <c r="AG1" s="274"/>
      <c r="AH1" s="274"/>
      <c r="AI1" s="274"/>
      <c r="AJ1" s="275"/>
      <c r="AK1" s="274"/>
      <c r="AL1" s="274"/>
      <c r="AM1" s="274"/>
      <c r="AN1" s="274"/>
      <c r="AO1" s="276"/>
      <c r="AP1" s="274" t="s">
        <v>8</v>
      </c>
      <c r="AQ1" s="277"/>
      <c r="AR1" s="278"/>
      <c r="AS1" s="275"/>
      <c r="AT1" s="274"/>
      <c r="AU1" s="274"/>
      <c r="AV1" s="274"/>
      <c r="AW1" s="274"/>
      <c r="AX1" s="274"/>
      <c r="AY1" s="274"/>
      <c r="AZ1" s="274"/>
      <c r="BA1" s="274"/>
      <c r="BB1" s="274"/>
      <c r="BC1" s="274"/>
      <c r="BD1" s="274"/>
      <c r="BE1" s="274"/>
      <c r="BF1" s="274"/>
      <c r="BG1" s="279" t="s">
        <v>1</v>
      </c>
    </row>
    <row r="2" spans="1:59" ht="15.75" customHeight="1" thickBot="1" x14ac:dyDescent="0.5">
      <c r="A2" s="280" t="s">
        <v>2</v>
      </c>
      <c r="B2" s="134"/>
      <c r="C2" s="134"/>
      <c r="D2" s="134"/>
      <c r="E2" s="18"/>
      <c r="F2" s="18"/>
      <c r="G2" s="18"/>
      <c r="H2" s="18"/>
      <c r="I2" s="18"/>
      <c r="J2" s="18"/>
      <c r="K2" s="18"/>
      <c r="L2" s="18"/>
      <c r="M2" s="18"/>
      <c r="N2" s="18"/>
      <c r="O2" s="281" t="s">
        <v>175</v>
      </c>
      <c r="P2" s="282"/>
      <c r="Q2" s="282"/>
      <c r="R2" s="283"/>
      <c r="S2" s="492"/>
      <c r="T2" s="493"/>
      <c r="U2" s="493"/>
      <c r="V2" s="493"/>
      <c r="W2" s="493"/>
      <c r="X2" s="494"/>
      <c r="Y2" s="23"/>
      <c r="AA2" s="284"/>
      <c r="AB2" s="285"/>
      <c r="AN2" s="288"/>
      <c r="AO2" s="289">
        <f>IF($S$2=AN2,0,0)</f>
        <v>0</v>
      </c>
      <c r="AP2" s="290">
        <v>0</v>
      </c>
      <c r="AR2" s="291" t="s">
        <v>176</v>
      </c>
    </row>
    <row r="3" spans="1:59" ht="15.75" hidden="1" customHeight="1" x14ac:dyDescent="0.45">
      <c r="A3" s="23"/>
      <c r="B3" s="746" t="s">
        <v>177</v>
      </c>
      <c r="C3" s="747"/>
      <c r="D3" s="747"/>
      <c r="E3" s="747"/>
      <c r="F3" s="747"/>
      <c r="G3" s="747"/>
      <c r="H3" s="747"/>
      <c r="I3" s="747"/>
      <c r="J3" s="747"/>
      <c r="K3" s="747"/>
      <c r="L3" s="747"/>
      <c r="M3" s="747"/>
      <c r="N3" s="747"/>
      <c r="O3" s="747"/>
      <c r="P3" s="747"/>
      <c r="Q3" s="747"/>
      <c r="R3" s="747"/>
      <c r="S3" s="748"/>
      <c r="T3" s="748"/>
      <c r="U3" s="748"/>
      <c r="V3" s="748"/>
      <c r="W3" s="748"/>
      <c r="X3" s="748"/>
      <c r="Y3" s="35"/>
      <c r="AF3" s="287"/>
      <c r="AG3" s="286" t="s">
        <v>8</v>
      </c>
      <c r="AN3" s="295" t="s">
        <v>178</v>
      </c>
      <c r="AO3" s="289">
        <f>IF($S$2=AN3,1,0)</f>
        <v>0</v>
      </c>
      <c r="AP3" s="290">
        <v>1</v>
      </c>
      <c r="AQ3" s="293"/>
      <c r="AR3" s="291" t="s">
        <v>179</v>
      </c>
      <c r="BA3" s="296"/>
    </row>
    <row r="4" spans="1:59" ht="15.75" hidden="1" customHeight="1" thickBot="1" x14ac:dyDescent="0.5">
      <c r="A4" s="23"/>
      <c r="B4" s="749" t="s">
        <v>9</v>
      </c>
      <c r="C4" s="750"/>
      <c r="D4" s="750"/>
      <c r="E4" s="750"/>
      <c r="F4" s="750"/>
      <c r="G4" s="750"/>
      <c r="H4" s="750"/>
      <c r="I4" s="750"/>
      <c r="J4" s="750"/>
      <c r="K4" s="750"/>
      <c r="L4" s="750"/>
      <c r="M4" s="750"/>
      <c r="N4" s="750"/>
      <c r="O4" s="750"/>
      <c r="P4" s="694"/>
      <c r="Q4" s="694"/>
      <c r="R4" s="694"/>
      <c r="S4" s="694"/>
      <c r="T4" s="694"/>
      <c r="U4" s="694"/>
      <c r="V4" s="694"/>
      <c r="W4" s="694"/>
      <c r="X4" s="694"/>
      <c r="Y4" s="35"/>
      <c r="AC4" s="286" t="s">
        <v>8</v>
      </c>
      <c r="AE4" s="297"/>
      <c r="AF4" s="287">
        <v>0</v>
      </c>
      <c r="AG4" s="286">
        <v>0</v>
      </c>
      <c r="AK4" s="286" t="s">
        <v>8</v>
      </c>
      <c r="AN4" s="298" t="s">
        <v>180</v>
      </c>
      <c r="AO4" s="289">
        <f>IF($S$2=AN4,2,0)</f>
        <v>0</v>
      </c>
      <c r="AP4" s="290">
        <v>2</v>
      </c>
      <c r="AQ4" s="290"/>
      <c r="AR4" s="299"/>
      <c r="BA4" s="296"/>
    </row>
    <row r="5" spans="1:59" ht="15.75" customHeight="1" thickBot="1" x14ac:dyDescent="0.5">
      <c r="A5" s="23"/>
      <c r="B5" s="300" t="s">
        <v>10</v>
      </c>
      <c r="C5" s="301"/>
      <c r="D5" s="301"/>
      <c r="E5" s="302"/>
      <c r="F5" s="302"/>
      <c r="G5" s="302"/>
      <c r="H5" s="302"/>
      <c r="I5" s="302"/>
      <c r="J5" s="301"/>
      <c r="K5" s="301"/>
      <c r="L5" s="301"/>
      <c r="M5" s="301"/>
      <c r="N5" s="301"/>
      <c r="O5" s="301"/>
      <c r="P5" s="282"/>
      <c r="Q5" s="282"/>
      <c r="R5" s="282"/>
      <c r="S5" s="282"/>
      <c r="T5" s="282"/>
      <c r="U5" s="303"/>
      <c r="V5" s="303"/>
      <c r="W5" s="303"/>
      <c r="X5" s="304"/>
      <c r="Y5" s="23"/>
      <c r="AA5" s="288" t="s">
        <v>11</v>
      </c>
      <c r="AB5" s="287">
        <f>IF(AA9=AA5,1,0)</f>
        <v>1</v>
      </c>
      <c r="AC5" s="286">
        <v>1</v>
      </c>
      <c r="AE5" s="305" t="s">
        <v>12</v>
      </c>
      <c r="AF5" s="287">
        <f>IF(U5=AE5,1,0)</f>
        <v>0</v>
      </c>
      <c r="AG5" s="286">
        <v>1</v>
      </c>
      <c r="AI5" s="288"/>
      <c r="AJ5" s="287">
        <v>0</v>
      </c>
      <c r="AK5" s="286">
        <v>0</v>
      </c>
      <c r="AN5" s="298" t="s">
        <v>181</v>
      </c>
      <c r="AO5" s="289">
        <f>IF($S$2=AN5,3,0)</f>
        <v>0</v>
      </c>
      <c r="AP5" s="290">
        <v>3</v>
      </c>
      <c r="AQ5" s="306"/>
      <c r="AZ5" s="291" t="str">
        <f>B5</f>
        <v>（１）建築物外皮の熱負荷抑制</v>
      </c>
    </row>
    <row r="6" spans="1:59" ht="15.75" customHeight="1" thickBot="1" x14ac:dyDescent="0.5">
      <c r="A6" s="23"/>
      <c r="B6" s="696" t="s">
        <v>182</v>
      </c>
      <c r="C6" s="697"/>
      <c r="D6" s="698"/>
      <c r="E6" s="492"/>
      <c r="F6" s="493"/>
      <c r="G6" s="493"/>
      <c r="H6" s="493"/>
      <c r="I6" s="494"/>
      <c r="J6" s="307"/>
      <c r="K6" s="308"/>
      <c r="L6" s="308"/>
      <c r="M6" s="308"/>
      <c r="N6" s="309"/>
      <c r="O6" s="309"/>
      <c r="P6" s="309"/>
      <c r="Q6" s="309"/>
      <c r="R6" s="309"/>
      <c r="S6" s="309"/>
      <c r="T6" s="309"/>
      <c r="U6" s="309"/>
      <c r="V6" s="309"/>
      <c r="W6" s="309"/>
      <c r="X6" s="310"/>
      <c r="Y6" s="23"/>
      <c r="AA6" s="311" t="s">
        <v>18</v>
      </c>
      <c r="AB6" s="287">
        <f>IF(AA9=AA6,2,0)</f>
        <v>0</v>
      </c>
      <c r="AC6" s="286">
        <v>2</v>
      </c>
      <c r="AE6" s="305" t="s">
        <v>19</v>
      </c>
      <c r="AF6" s="287">
        <f>IF(U5=AE6,2,0)</f>
        <v>0</v>
      </c>
      <c r="AG6" s="286">
        <v>2</v>
      </c>
      <c r="AI6" s="298" t="s">
        <v>36</v>
      </c>
      <c r="AJ6" s="287">
        <f>IF($E$6=AI6,1,0)</f>
        <v>0</v>
      </c>
      <c r="AK6" s="286">
        <v>1</v>
      </c>
      <c r="AN6" s="298" t="s">
        <v>183</v>
      </c>
      <c r="AO6" s="289">
        <f>IF($S$2=AN6,4,0)</f>
        <v>0</v>
      </c>
      <c r="AP6" s="290">
        <v>4</v>
      </c>
      <c r="AQ6" s="290"/>
      <c r="AS6" s="312" t="s">
        <v>184</v>
      </c>
      <c r="AT6" s="313" t="str">
        <f>E7</f>
        <v/>
      </c>
      <c r="AU6" s="314" t="s">
        <v>56</v>
      </c>
      <c r="AZ6" s="291" t="s">
        <v>16</v>
      </c>
    </row>
    <row r="7" spans="1:59" ht="15.75" customHeight="1" thickBot="1" x14ac:dyDescent="0.5">
      <c r="A7" s="60"/>
      <c r="B7" s="315" t="s">
        <v>185</v>
      </c>
      <c r="C7" s="316"/>
      <c r="D7" s="316"/>
      <c r="E7" s="673" t="str">
        <f>IF(AND(E6=AI7,N7&lt;&gt;""),IFERROR(ROUNDDOWN((1-N7)*100,1),""),IF(E6=AI6,IFERROR(ROUNDDOWN((1-E8/E9)*100,1),""),""))</f>
        <v/>
      </c>
      <c r="F7" s="674"/>
      <c r="G7" s="675"/>
      <c r="H7" s="676" t="s">
        <v>75</v>
      </c>
      <c r="I7" s="677"/>
      <c r="J7" s="487" t="s">
        <v>186</v>
      </c>
      <c r="K7" s="506"/>
      <c r="L7" s="506"/>
      <c r="M7" s="581"/>
      <c r="N7" s="678"/>
      <c r="O7" s="679"/>
      <c r="P7" s="680"/>
      <c r="Q7" s="681"/>
      <c r="R7" s="682"/>
      <c r="S7" s="308"/>
      <c r="T7" s="317"/>
      <c r="U7" s="317"/>
      <c r="V7" s="317"/>
      <c r="W7" s="317"/>
      <c r="X7" s="318"/>
      <c r="Y7" s="23"/>
      <c r="AA7" s="319" t="s">
        <v>25</v>
      </c>
      <c r="AB7" s="287">
        <f>IF(AA9=AA7,4,0)</f>
        <v>0</v>
      </c>
      <c r="AC7" s="286">
        <v>4</v>
      </c>
      <c r="AE7" s="320" t="s">
        <v>26</v>
      </c>
      <c r="AF7" s="287">
        <f>IF(U5=AE7,3,0)</f>
        <v>0</v>
      </c>
      <c r="AG7" s="286">
        <v>3</v>
      </c>
      <c r="AI7" s="321" t="s">
        <v>187</v>
      </c>
      <c r="AJ7" s="287">
        <f>IF($E$6=AI7,2,0)</f>
        <v>0</v>
      </c>
      <c r="AK7" s="286">
        <v>2</v>
      </c>
      <c r="AN7" s="298" t="s">
        <v>188</v>
      </c>
      <c r="AO7" s="289">
        <f>IF($S$2=AN7,5,0)</f>
        <v>0</v>
      </c>
      <c r="AP7" s="290">
        <v>5</v>
      </c>
      <c r="AQ7" s="290"/>
      <c r="AR7" s="292"/>
      <c r="AZ7" s="322" t="s">
        <v>12</v>
      </c>
      <c r="BA7" s="323">
        <f>IF(SUM(BA8:BA9)=0,1,0)</f>
        <v>1</v>
      </c>
    </row>
    <row r="8" spans="1:59" ht="15.75" customHeight="1" thickBot="1" x14ac:dyDescent="0.5">
      <c r="A8" s="60"/>
      <c r="B8" s="324" t="s">
        <v>189</v>
      </c>
      <c r="C8" s="325"/>
      <c r="D8" s="325"/>
      <c r="E8" s="740"/>
      <c r="F8" s="741"/>
      <c r="G8" s="742"/>
      <c r="H8" s="647" t="s">
        <v>190</v>
      </c>
      <c r="I8" s="637"/>
      <c r="J8" s="324"/>
      <c r="K8" s="326"/>
      <c r="L8" s="326"/>
      <c r="M8" s="326"/>
      <c r="N8" s="326"/>
      <c r="O8" s="317"/>
      <c r="P8" s="317"/>
      <c r="Q8" s="317"/>
      <c r="R8" s="326"/>
      <c r="S8" s="317"/>
      <c r="T8" s="317"/>
      <c r="U8" s="317"/>
      <c r="V8" s="317"/>
      <c r="W8" s="317"/>
      <c r="X8" s="318"/>
      <c r="Y8" s="23"/>
      <c r="AA8" s="286" t="s">
        <v>27</v>
      </c>
      <c r="AB8" s="327">
        <f>SUM(AB5:AB7)</f>
        <v>1</v>
      </c>
      <c r="AE8" s="286" t="s">
        <v>27</v>
      </c>
      <c r="AF8" s="327" t="str">
        <f>IF(SUM(AF4:AF7)=0,"",(SUM(AF4:AF7)))</f>
        <v/>
      </c>
      <c r="AI8" s="286" t="s">
        <v>27</v>
      </c>
      <c r="AJ8" s="327" t="str">
        <f>IF(SUM(AJ5:AJ7)=0,"",(SUM(AJ5:AJ7)))</f>
        <v/>
      </c>
      <c r="AN8" s="298" t="s">
        <v>191</v>
      </c>
      <c r="AO8" s="289">
        <f>IF($S$2=AN8,6,0)</f>
        <v>0</v>
      </c>
      <c r="AP8" s="290">
        <v>6</v>
      </c>
      <c r="AQ8" s="290"/>
      <c r="AR8" s="292"/>
      <c r="AZ8" s="328" t="s">
        <v>19</v>
      </c>
      <c r="BA8" s="329">
        <f>IF(AND(E7&gt;=10,E7&lt;20),1,0)</f>
        <v>0</v>
      </c>
    </row>
    <row r="9" spans="1:59" ht="15.75" customHeight="1" thickBot="1" x14ac:dyDescent="0.5">
      <c r="A9" s="60"/>
      <c r="B9" s="330" t="s">
        <v>192</v>
      </c>
      <c r="C9" s="331"/>
      <c r="D9" s="332"/>
      <c r="E9" s="743"/>
      <c r="F9" s="744"/>
      <c r="G9" s="745"/>
      <c r="H9" s="647" t="s">
        <v>190</v>
      </c>
      <c r="I9" s="637"/>
      <c r="J9" s="330"/>
      <c r="K9" s="333"/>
      <c r="L9" s="333"/>
      <c r="M9" s="333"/>
      <c r="N9" s="333"/>
      <c r="O9" s="333"/>
      <c r="P9" s="333"/>
      <c r="Q9" s="333"/>
      <c r="R9" s="333"/>
      <c r="S9" s="334"/>
      <c r="T9" s="334"/>
      <c r="U9" s="334"/>
      <c r="V9" s="334"/>
      <c r="W9" s="334"/>
      <c r="X9" s="335"/>
      <c r="Y9" s="23"/>
      <c r="AA9" s="667" t="s">
        <v>11</v>
      </c>
      <c r="AB9" s="668"/>
      <c r="AC9" s="668"/>
      <c r="AD9" s="668"/>
      <c r="AE9" s="669"/>
      <c r="AN9" s="298" t="s">
        <v>193</v>
      </c>
      <c r="AO9" s="289">
        <f>IF($S$2=AN9,7,0)</f>
        <v>0</v>
      </c>
      <c r="AP9" s="290">
        <v>7</v>
      </c>
      <c r="AQ9" s="290"/>
      <c r="AR9" s="292"/>
      <c r="AZ9" s="336" t="s">
        <v>26</v>
      </c>
      <c r="BA9" s="337">
        <f>IF(E7="",0,IF(E7&gt;=20,1,0))</f>
        <v>0</v>
      </c>
    </row>
    <row r="10" spans="1:59" ht="15.75" hidden="1" customHeight="1" thickBot="1" x14ac:dyDescent="0.5">
      <c r="A10" s="60"/>
      <c r="B10" s="324" t="s">
        <v>194</v>
      </c>
      <c r="C10" s="325"/>
      <c r="D10" s="325"/>
      <c r="E10" s="507"/>
      <c r="F10" s="508"/>
      <c r="G10" s="509"/>
      <c r="H10" s="702" t="s">
        <v>75</v>
      </c>
      <c r="I10" s="703"/>
      <c r="J10" s="338" t="s">
        <v>195</v>
      </c>
      <c r="K10" s="339"/>
      <c r="L10" s="339"/>
      <c r="M10" s="339"/>
      <c r="N10" s="339"/>
      <c r="O10" s="339"/>
      <c r="P10" s="339"/>
      <c r="Q10" s="339"/>
      <c r="R10" s="339"/>
      <c r="S10" s="339"/>
      <c r="T10" s="339"/>
      <c r="U10" s="339"/>
      <c r="V10" s="339"/>
      <c r="W10" s="339"/>
      <c r="X10" s="340"/>
      <c r="Y10" s="23"/>
      <c r="AN10" s="298" t="s">
        <v>196</v>
      </c>
      <c r="AO10" s="289">
        <f>IF($S$2=AN10,8,0)</f>
        <v>0</v>
      </c>
      <c r="AP10" s="290">
        <v>8</v>
      </c>
      <c r="AQ10" s="290"/>
      <c r="AR10" s="292"/>
      <c r="AZ10" s="341" t="s">
        <v>197</v>
      </c>
      <c r="BA10" s="341">
        <f>U5</f>
        <v>0</v>
      </c>
    </row>
    <row r="11" spans="1:59" ht="15.75" customHeight="1" thickBot="1" x14ac:dyDescent="0.5">
      <c r="A11" s="60"/>
      <c r="B11" s="342" t="s">
        <v>198</v>
      </c>
      <c r="C11" s="343"/>
      <c r="D11" s="343"/>
      <c r="E11" s="678"/>
      <c r="F11" s="679"/>
      <c r="G11" s="680"/>
      <c r="H11" s="736" t="s">
        <v>35</v>
      </c>
      <c r="I11" s="647"/>
      <c r="J11" s="344" t="str">
        <f>IF(OR(E6=AI5,E6="その他"),"",IF(E6="標準入力法",AR3,AR2))</f>
        <v/>
      </c>
      <c r="K11" s="345"/>
      <c r="L11" s="345"/>
      <c r="M11" s="345"/>
      <c r="N11" s="345"/>
      <c r="O11" s="345"/>
      <c r="P11" s="345"/>
      <c r="Q11" s="345"/>
      <c r="R11" s="345"/>
      <c r="S11" s="346"/>
      <c r="T11" s="346"/>
      <c r="U11" s="346"/>
      <c r="V11" s="346"/>
      <c r="W11" s="346"/>
      <c r="X11" s="347"/>
      <c r="Y11" s="23"/>
      <c r="AN11" s="348" t="s">
        <v>199</v>
      </c>
      <c r="AO11" s="349">
        <f>IF($S$2=AN11,9,0)</f>
        <v>0</v>
      </c>
      <c r="AP11" s="350">
        <v>9</v>
      </c>
      <c r="AQ11" s="290"/>
      <c r="AR11" s="292"/>
    </row>
    <row r="12" spans="1:59" ht="15.75" customHeight="1" thickBot="1" x14ac:dyDescent="0.5">
      <c r="A12" s="60"/>
      <c r="B12" s="342" t="s">
        <v>200</v>
      </c>
      <c r="C12" s="343"/>
      <c r="D12" s="343"/>
      <c r="E12" s="678"/>
      <c r="F12" s="679"/>
      <c r="G12" s="680"/>
      <c r="H12" s="736" t="s">
        <v>35</v>
      </c>
      <c r="I12" s="647"/>
      <c r="J12" s="344" t="str">
        <f>IF(OR(E6=AI5,E6="その他"),"",IF(E6="標準入力法",AR3,AR2))</f>
        <v/>
      </c>
      <c r="K12" s="345"/>
      <c r="L12" s="345"/>
      <c r="M12" s="345"/>
      <c r="N12" s="345"/>
      <c r="O12" s="345"/>
      <c r="P12" s="345"/>
      <c r="Q12" s="345"/>
      <c r="R12" s="351"/>
      <c r="S12" s="346"/>
      <c r="T12" s="346"/>
      <c r="U12" s="346"/>
      <c r="V12" s="346"/>
      <c r="W12" s="346"/>
      <c r="X12" s="347"/>
      <c r="Y12" s="23"/>
      <c r="AN12" s="291" t="s">
        <v>27</v>
      </c>
      <c r="AO12" s="352" t="str">
        <f>IF(SUM(AO2:AO11)=0,"",(SUM(AO2:AO11)))</f>
        <v/>
      </c>
      <c r="AQ12" s="290"/>
      <c r="AR12" s="292"/>
    </row>
    <row r="13" spans="1:59" ht="15.75" customHeight="1" thickBot="1" x14ac:dyDescent="0.5">
      <c r="A13" s="60"/>
      <c r="B13" s="342" t="s">
        <v>201</v>
      </c>
      <c r="C13" s="343"/>
      <c r="D13" s="353"/>
      <c r="E13" s="737"/>
      <c r="F13" s="738"/>
      <c r="G13" s="739"/>
      <c r="H13" s="736" t="s">
        <v>35</v>
      </c>
      <c r="I13" s="647"/>
      <c r="J13" s="344" t="str">
        <f>IF(OR(E6=AI5,E6="その他"),"",IF(E6="標準入力法",AR3,AR2))</f>
        <v/>
      </c>
      <c r="K13" s="345"/>
      <c r="L13" s="351"/>
      <c r="M13" s="351"/>
      <c r="N13" s="351"/>
      <c r="O13" s="351"/>
      <c r="P13" s="351"/>
      <c r="Q13" s="351"/>
      <c r="R13" s="351"/>
      <c r="S13" s="354"/>
      <c r="T13" s="354"/>
      <c r="U13" s="354"/>
      <c r="V13" s="354"/>
      <c r="W13" s="354"/>
      <c r="X13" s="355"/>
      <c r="Y13" s="23"/>
      <c r="AQ13" s="290"/>
      <c r="AW13" s="356"/>
    </row>
    <row r="14" spans="1:59" ht="15.75" customHeight="1" thickBot="1" x14ac:dyDescent="0.5">
      <c r="A14" s="60"/>
      <c r="B14" s="330" t="s">
        <v>202</v>
      </c>
      <c r="C14" s="331"/>
      <c r="D14" s="331"/>
      <c r="E14" s="731"/>
      <c r="F14" s="732"/>
      <c r="G14" s="733"/>
      <c r="H14" s="652" t="s">
        <v>203</v>
      </c>
      <c r="I14" s="653"/>
      <c r="J14" s="357" t="str">
        <f>IF(OR(E6=AI5,E6="その他"),"",IF(E6="標準入力法",AR3,AR2))</f>
        <v/>
      </c>
      <c r="K14" s="345"/>
      <c r="L14" s="345"/>
      <c r="M14" s="345"/>
      <c r="N14" s="345"/>
      <c r="O14" s="345"/>
      <c r="P14" s="345"/>
      <c r="Q14" s="345"/>
      <c r="R14" s="345"/>
      <c r="S14" s="346"/>
      <c r="T14" s="346"/>
      <c r="U14" s="346"/>
      <c r="V14" s="346"/>
      <c r="W14" s="346"/>
      <c r="X14" s="347"/>
      <c r="Y14" s="23"/>
      <c r="AS14" s="358"/>
    </row>
    <row r="15" spans="1:59" ht="15.75" hidden="1" customHeight="1" thickBot="1" x14ac:dyDescent="0.5">
      <c r="A15" s="23"/>
      <c r="B15" s="693" t="s">
        <v>47</v>
      </c>
      <c r="C15" s="694"/>
      <c r="D15" s="694"/>
      <c r="E15" s="694"/>
      <c r="F15" s="694"/>
      <c r="G15" s="694"/>
      <c r="H15" s="694"/>
      <c r="I15" s="694"/>
      <c r="J15" s="694"/>
      <c r="K15" s="694"/>
      <c r="L15" s="694"/>
      <c r="M15" s="694"/>
      <c r="N15" s="694"/>
      <c r="O15" s="694"/>
      <c r="P15" s="694"/>
      <c r="Q15" s="694"/>
      <c r="R15" s="694"/>
      <c r="S15" s="694"/>
      <c r="T15" s="694"/>
      <c r="U15" s="694"/>
      <c r="V15" s="694"/>
      <c r="W15" s="694"/>
      <c r="X15" s="695"/>
      <c r="Y15" s="290"/>
      <c r="AE15" s="297"/>
      <c r="AF15" s="287">
        <v>0</v>
      </c>
      <c r="AG15" s="286">
        <v>0</v>
      </c>
      <c r="AO15" s="289"/>
      <c r="AP15" s="290"/>
      <c r="AQ15" s="290"/>
    </row>
    <row r="16" spans="1:59" ht="15.75" hidden="1" customHeight="1" thickBot="1" x14ac:dyDescent="0.5">
      <c r="A16" s="23"/>
      <c r="B16" s="359" t="s">
        <v>49</v>
      </c>
      <c r="C16" s="301"/>
      <c r="D16" s="301"/>
      <c r="E16" s="301"/>
      <c r="F16" s="301"/>
      <c r="G16" s="301"/>
      <c r="H16" s="301"/>
      <c r="I16" s="301"/>
      <c r="J16" s="301"/>
      <c r="K16" s="301"/>
      <c r="L16" s="301"/>
      <c r="M16" s="301"/>
      <c r="N16" s="301"/>
      <c r="O16" s="301"/>
      <c r="P16" s="492" t="s">
        <v>11</v>
      </c>
      <c r="Q16" s="493"/>
      <c r="R16" s="493"/>
      <c r="S16" s="493"/>
      <c r="T16" s="494"/>
      <c r="U16" s="686" t="str">
        <f ca="1">IF(P16&lt;&gt;AA16,"",OFFSET(BA18,MATCH(1,BA18:BA20,0)-1,-1,1,1))</f>
        <v>段階1</v>
      </c>
      <c r="V16" s="687"/>
      <c r="W16" s="687"/>
      <c r="X16" s="734"/>
      <c r="Y16" s="23"/>
      <c r="AA16" s="288" t="s">
        <v>11</v>
      </c>
      <c r="AB16" s="287">
        <f>IF(P16=AA16,1,0)</f>
        <v>1</v>
      </c>
      <c r="AC16" s="286">
        <v>1</v>
      </c>
      <c r="AE16" s="305" t="s">
        <v>12</v>
      </c>
      <c r="AF16" s="287">
        <f ca="1">IF(U16=AE16,1,0)</f>
        <v>1</v>
      </c>
      <c r="AG16" s="286">
        <v>1</v>
      </c>
      <c r="AO16" s="289"/>
      <c r="AP16" s="290"/>
      <c r="AQ16" s="290"/>
      <c r="AZ16" s="291" t="str">
        <f>B16</f>
        <v>ア　再生可能エネルギーの直接利用</v>
      </c>
    </row>
    <row r="17" spans="1:53" ht="15.75" hidden="1" customHeight="1" thickBot="1" x14ac:dyDescent="0.5">
      <c r="A17" s="23"/>
      <c r="B17" s="360" t="s">
        <v>204</v>
      </c>
      <c r="C17" s="361"/>
      <c r="D17" s="361"/>
      <c r="E17" s="362"/>
      <c r="F17" s="362"/>
      <c r="G17" s="362"/>
      <c r="H17" s="362"/>
      <c r="I17" s="362"/>
      <c r="J17" s="361"/>
      <c r="K17" s="361"/>
      <c r="L17" s="361"/>
      <c r="M17" s="361"/>
      <c r="N17" s="361"/>
      <c r="O17" s="361"/>
      <c r="P17" s="361"/>
      <c r="Q17" s="361"/>
      <c r="R17" s="361"/>
      <c r="S17" s="361"/>
      <c r="T17" s="361"/>
      <c r="U17" s="361"/>
      <c r="V17" s="361"/>
      <c r="W17" s="361"/>
      <c r="X17" s="363"/>
      <c r="Y17" s="23"/>
      <c r="AA17" s="311" t="s">
        <v>18</v>
      </c>
      <c r="AB17" s="287">
        <f>IF(P16=AA17,2,0)</f>
        <v>0</v>
      </c>
      <c r="AC17" s="286">
        <v>2</v>
      </c>
      <c r="AE17" s="305" t="s">
        <v>19</v>
      </c>
      <c r="AF17" s="287">
        <f ca="1">IF(U16=AE17,2,0)</f>
        <v>0</v>
      </c>
      <c r="AG17" s="286">
        <v>2</v>
      </c>
      <c r="AI17" s="288"/>
      <c r="AN17" s="290"/>
      <c r="AO17" s="289"/>
      <c r="AP17" s="290"/>
      <c r="AQ17" s="290"/>
      <c r="AR17" s="290"/>
      <c r="AS17" s="306"/>
      <c r="AZ17" s="291" t="s">
        <v>16</v>
      </c>
    </row>
    <row r="18" spans="1:53" ht="15.75" hidden="1" customHeight="1" thickBot="1" x14ac:dyDescent="0.5">
      <c r="A18" s="60"/>
      <c r="B18" s="691" t="s">
        <v>205</v>
      </c>
      <c r="C18" s="692"/>
      <c r="D18" s="735"/>
      <c r="E18" s="364"/>
      <c r="F18" s="365" t="s">
        <v>206</v>
      </c>
      <c r="G18" s="343"/>
      <c r="H18" s="343"/>
      <c r="I18" s="343"/>
      <c r="J18" s="366"/>
      <c r="K18" s="343"/>
      <c r="L18" s="343"/>
      <c r="M18" s="343"/>
      <c r="N18" s="343"/>
      <c r="O18" s="343"/>
      <c r="P18" s="343"/>
      <c r="Q18" s="343"/>
      <c r="R18" s="343"/>
      <c r="S18" s="343"/>
      <c r="T18" s="343"/>
      <c r="U18" s="343"/>
      <c r="V18" s="343"/>
      <c r="W18" s="343"/>
      <c r="X18" s="367"/>
      <c r="Y18" s="23"/>
      <c r="AA18" s="319" t="s">
        <v>25</v>
      </c>
      <c r="AB18" s="287">
        <f>IF(P16=AA18,4,0)</f>
        <v>0</v>
      </c>
      <c r="AC18" s="286">
        <v>4</v>
      </c>
      <c r="AE18" s="320" t="s">
        <v>26</v>
      </c>
      <c r="AF18" s="287">
        <f ca="1">IF(U16=AE18,3,0)</f>
        <v>0</v>
      </c>
      <c r="AG18" s="286">
        <v>3</v>
      </c>
      <c r="AI18" s="321" t="s">
        <v>62</v>
      </c>
      <c r="AO18" s="289"/>
      <c r="AP18" s="290"/>
      <c r="AQ18" s="290"/>
      <c r="AR18" s="290"/>
      <c r="AS18" s="368" t="str">
        <f>B18</f>
        <v>(ア)採光利用システムに係る事項</v>
      </c>
      <c r="AT18" s="369" t="str">
        <f>IF(E18="〇",1,"")</f>
        <v/>
      </c>
      <c r="AU18" s="370" t="s">
        <v>6</v>
      </c>
      <c r="AZ18" s="322" t="s">
        <v>12</v>
      </c>
      <c r="BA18" s="323">
        <f>IF(SUM(BA19:BA20)=0,1,0)</f>
        <v>1</v>
      </c>
    </row>
    <row r="19" spans="1:53" ht="15.75" hidden="1" customHeight="1" thickBot="1" x14ac:dyDescent="0.5">
      <c r="A19" s="60"/>
      <c r="B19" s="689" t="s">
        <v>207</v>
      </c>
      <c r="C19" s="690"/>
      <c r="D19" s="722"/>
      <c r="E19" s="181"/>
      <c r="F19" s="723" t="s">
        <v>208</v>
      </c>
      <c r="G19" s="723"/>
      <c r="H19" s="723"/>
      <c r="I19" s="723"/>
      <c r="J19" s="723"/>
      <c r="K19" s="723"/>
      <c r="L19" s="723"/>
      <c r="M19" s="723"/>
      <c r="N19" s="723"/>
      <c r="O19" s="723"/>
      <c r="P19" s="723"/>
      <c r="Q19" s="723"/>
      <c r="R19" s="723"/>
      <c r="S19" s="723"/>
      <c r="T19" s="723"/>
      <c r="U19" s="723"/>
      <c r="V19" s="723"/>
      <c r="W19" s="723"/>
      <c r="X19" s="724"/>
      <c r="Y19" s="23"/>
      <c r="AA19" s="286" t="s">
        <v>27</v>
      </c>
      <c r="AB19" s="327">
        <f>SUM(AB16:AB18)</f>
        <v>1</v>
      </c>
      <c r="AE19" s="286" t="s">
        <v>27</v>
      </c>
      <c r="AF19" s="327">
        <f ca="1">IF(SUM(AF15:AF18)=0,"",(SUM(AF15:AF18)))</f>
        <v>1</v>
      </c>
      <c r="AO19" s="289"/>
      <c r="AP19" s="290"/>
      <c r="AQ19" s="290"/>
      <c r="AS19" s="368" t="str">
        <f t="shared" ref="AS19" si="0">B19</f>
        <v>(イ)通風利用システムに係る事項</v>
      </c>
      <c r="AT19" s="369" t="str">
        <f>IF(E19="〇",1,"")</f>
        <v/>
      </c>
      <c r="AU19" s="370" t="s">
        <v>6</v>
      </c>
      <c r="AZ19" s="328" t="s">
        <v>19</v>
      </c>
      <c r="BA19" s="329">
        <f>IF(E24="",IF(AND(AT22&gt;=1,AT23&lt;15),1,0),IF(BA20=1,0,IF(AND(AT25&gt;=1,AT26&gt;=1),1,0)))</f>
        <v>0</v>
      </c>
    </row>
    <row r="20" spans="1:53" ht="15.75" hidden="1" customHeight="1" thickBot="1" x14ac:dyDescent="0.5">
      <c r="A20" s="23"/>
      <c r="B20" s="689" t="s">
        <v>209</v>
      </c>
      <c r="C20" s="690"/>
      <c r="D20" s="690"/>
      <c r="E20" s="364"/>
      <c r="F20" s="365" t="s">
        <v>210</v>
      </c>
      <c r="G20" s="343"/>
      <c r="H20" s="316"/>
      <c r="I20" s="316"/>
      <c r="J20" s="316"/>
      <c r="K20" s="316"/>
      <c r="L20" s="316"/>
      <c r="M20" s="316"/>
      <c r="N20" s="316"/>
      <c r="O20" s="316"/>
      <c r="P20" s="316"/>
      <c r="Q20" s="316"/>
      <c r="R20" s="316"/>
      <c r="S20" s="316"/>
      <c r="T20" s="316"/>
      <c r="U20" s="316"/>
      <c r="V20" s="316"/>
      <c r="W20" s="316"/>
      <c r="X20" s="371"/>
      <c r="Y20" s="291"/>
      <c r="AN20" s="290"/>
      <c r="AO20" s="289"/>
      <c r="AP20" s="290"/>
      <c r="AQ20" s="290"/>
      <c r="AS20" s="368" t="str">
        <f>B20</f>
        <v>(ウ)地中熱利用システムに係る事項</v>
      </c>
      <c r="AT20" s="369" t="str">
        <f>IF(E20="〇",1,"")</f>
        <v/>
      </c>
      <c r="AU20" s="370" t="s">
        <v>6</v>
      </c>
      <c r="AZ20" s="336" t="s">
        <v>26</v>
      </c>
      <c r="BA20" s="337">
        <f>IF(E24="",IF(AND(AT22&gt;=1,AT23&gt;=15),1,0),IF(AT27=4,1,0))</f>
        <v>0</v>
      </c>
    </row>
    <row r="21" spans="1:53" ht="15.75" hidden="1" customHeight="1" thickBot="1" x14ac:dyDescent="0.5">
      <c r="A21" s="60"/>
      <c r="B21" s="689" t="s">
        <v>211</v>
      </c>
      <c r="C21" s="690"/>
      <c r="D21" s="725"/>
      <c r="E21" s="101"/>
      <c r="F21" s="726" t="s">
        <v>199</v>
      </c>
      <c r="G21" s="727"/>
      <c r="H21" s="728"/>
      <c r="I21" s="729"/>
      <c r="J21" s="729"/>
      <c r="K21" s="729"/>
      <c r="L21" s="729"/>
      <c r="M21" s="729"/>
      <c r="N21" s="729"/>
      <c r="O21" s="729"/>
      <c r="P21" s="729"/>
      <c r="Q21" s="729"/>
      <c r="R21" s="729"/>
      <c r="S21" s="729"/>
      <c r="T21" s="729"/>
      <c r="U21" s="729"/>
      <c r="V21" s="729"/>
      <c r="W21" s="729"/>
      <c r="X21" s="730"/>
      <c r="Y21" s="23"/>
      <c r="AS21" s="368" t="str">
        <f>B21</f>
        <v>(エ)その他のシステムに係る事項</v>
      </c>
      <c r="AT21" s="369" t="str">
        <f>IF(E21="〇",1,"")</f>
        <v/>
      </c>
      <c r="AU21" s="370" t="s">
        <v>6</v>
      </c>
    </row>
    <row r="22" spans="1:53" ht="15.75" hidden="1" customHeight="1" thickBot="1" x14ac:dyDescent="0.5">
      <c r="A22" s="60"/>
      <c r="B22" s="315" t="s">
        <v>212</v>
      </c>
      <c r="C22" s="316"/>
      <c r="D22" s="371"/>
      <c r="E22" s="710"/>
      <c r="F22" s="711"/>
      <c r="G22" s="712"/>
      <c r="H22" s="713" t="s">
        <v>190</v>
      </c>
      <c r="I22" s="714"/>
      <c r="J22" s="330" t="s">
        <v>213</v>
      </c>
      <c r="K22" s="372"/>
      <c r="L22" s="372"/>
      <c r="M22" s="372"/>
      <c r="N22" s="372"/>
      <c r="O22" s="372"/>
      <c r="P22" s="372"/>
      <c r="Q22" s="372"/>
      <c r="R22" s="373"/>
      <c r="S22" s="373"/>
      <c r="T22" s="373"/>
      <c r="U22" s="373"/>
      <c r="V22" s="373"/>
      <c r="W22" s="373"/>
      <c r="X22" s="374"/>
      <c r="Y22" s="23"/>
      <c r="AO22" s="289"/>
      <c r="AP22" s="290"/>
      <c r="AQ22" s="290"/>
      <c r="AS22" s="368" t="s">
        <v>214</v>
      </c>
      <c r="AT22" s="349">
        <f>SUM(AT18:AT21)</f>
        <v>0</v>
      </c>
      <c r="AU22" s="370" t="s">
        <v>215</v>
      </c>
    </row>
    <row r="23" spans="1:53" ht="15.75" hidden="1" customHeight="1" thickBot="1" x14ac:dyDescent="0.5">
      <c r="B23" s="670" t="s">
        <v>216</v>
      </c>
      <c r="C23" s="671"/>
      <c r="D23" s="671"/>
      <c r="E23" s="715"/>
      <c r="F23" s="715"/>
      <c r="G23" s="715"/>
      <c r="H23" s="715"/>
      <c r="I23" s="715"/>
      <c r="J23" s="715"/>
      <c r="K23" s="715"/>
      <c r="L23" s="715"/>
      <c r="M23" s="715"/>
      <c r="N23" s="715"/>
      <c r="O23" s="715"/>
      <c r="P23" s="715"/>
      <c r="Q23" s="715"/>
      <c r="R23" s="715"/>
      <c r="S23" s="715"/>
      <c r="T23" s="715"/>
      <c r="U23" s="715"/>
      <c r="V23" s="715"/>
      <c r="W23" s="715"/>
      <c r="X23" s="716"/>
      <c r="AO23" s="289"/>
      <c r="AP23" s="290"/>
      <c r="AQ23" s="290"/>
      <c r="AS23" s="368" t="str">
        <f>B22</f>
        <v>(オ)再生可能エネルギーの直接利用量</v>
      </c>
      <c r="AT23" s="375">
        <f>E22</f>
        <v>0</v>
      </c>
    </row>
    <row r="24" spans="1:53" ht="15.75" hidden="1" customHeight="1" thickBot="1" x14ac:dyDescent="0.5">
      <c r="B24" s="376" t="s">
        <v>217</v>
      </c>
      <c r="C24" s="191"/>
      <c r="D24" s="191"/>
      <c r="E24" s="717"/>
      <c r="F24" s="718"/>
      <c r="G24" s="718"/>
      <c r="H24" s="702" t="s">
        <v>218</v>
      </c>
      <c r="I24" s="703"/>
      <c r="J24" s="377"/>
      <c r="K24" s="377"/>
      <c r="L24" s="377"/>
      <c r="M24" s="377"/>
      <c r="N24" s="377"/>
      <c r="O24" s="377"/>
      <c r="P24" s="377"/>
      <c r="Q24" s="377"/>
      <c r="R24" s="377"/>
      <c r="S24" s="377"/>
      <c r="T24" s="377"/>
      <c r="U24" s="377"/>
      <c r="V24" s="377"/>
      <c r="W24" s="377"/>
      <c r="X24" s="378"/>
      <c r="AO24" s="289"/>
      <c r="AP24" s="290"/>
      <c r="AQ24" s="290"/>
      <c r="AT24" s="352"/>
    </row>
    <row r="25" spans="1:53" ht="15.75" hidden="1" customHeight="1" thickBot="1" x14ac:dyDescent="0.5">
      <c r="B25" s="376" t="s">
        <v>219</v>
      </c>
      <c r="C25" s="191"/>
      <c r="D25" s="191"/>
      <c r="E25" s="595"/>
      <c r="F25" s="596"/>
      <c r="G25" s="596"/>
      <c r="H25" s="702" t="s">
        <v>218</v>
      </c>
      <c r="I25" s="703"/>
      <c r="J25" s="636" t="s">
        <v>220</v>
      </c>
      <c r="K25" s="647"/>
      <c r="L25" s="647"/>
      <c r="M25" s="647"/>
      <c r="N25" s="647"/>
      <c r="O25" s="719"/>
      <c r="P25" s="707" t="str">
        <f>IF($E$24="","",ROUNDDOWN(E25/$E$24*100,1))</f>
        <v/>
      </c>
      <c r="Q25" s="708"/>
      <c r="R25" s="709"/>
      <c r="S25" s="720" t="s">
        <v>56</v>
      </c>
      <c r="T25" s="721"/>
      <c r="U25" s="317"/>
      <c r="V25" s="317"/>
      <c r="W25" s="317"/>
      <c r="X25" s="318"/>
      <c r="AS25" s="368" t="str">
        <f t="shared" ref="AS25:AS26" si="1">B25</f>
        <v>(キ)窓が2方向に面している教室数</v>
      </c>
      <c r="AT25" s="379">
        <f>IF(E24="",0,IF(P25&lt;50,0,IF(P25&lt;80,1,2)))</f>
        <v>0</v>
      </c>
      <c r="AU25" s="370"/>
    </row>
    <row r="26" spans="1:53" ht="15.75" hidden="1" customHeight="1" thickBot="1" x14ac:dyDescent="0.5">
      <c r="B26" s="376" t="s">
        <v>221</v>
      </c>
      <c r="C26" s="191"/>
      <c r="D26" s="191"/>
      <c r="E26" s="595"/>
      <c r="F26" s="596"/>
      <c r="G26" s="597"/>
      <c r="H26" s="702" t="s">
        <v>218</v>
      </c>
      <c r="I26" s="703"/>
      <c r="J26" s="704" t="s">
        <v>222</v>
      </c>
      <c r="K26" s="705"/>
      <c r="L26" s="705"/>
      <c r="M26" s="705"/>
      <c r="N26" s="705"/>
      <c r="O26" s="706"/>
      <c r="P26" s="707" t="str">
        <f>IF($E$24="","",ROUNDDOWN(E26/$E$24*100,1))</f>
        <v/>
      </c>
      <c r="Q26" s="708"/>
      <c r="R26" s="709"/>
      <c r="S26" s="652" t="s">
        <v>56</v>
      </c>
      <c r="T26" s="653"/>
      <c r="U26" s="334"/>
      <c r="V26" s="334"/>
      <c r="W26" s="334"/>
      <c r="X26" s="335"/>
      <c r="AF26" s="287"/>
      <c r="AO26" s="289"/>
      <c r="AP26" s="290"/>
      <c r="AQ26" s="290"/>
      <c r="AS26" s="368" t="str">
        <f t="shared" si="1"/>
        <v>(ク)換気口又は窓が2方向に面している教室数</v>
      </c>
      <c r="AT26" s="379">
        <f>IF(E24="",0,IF(P26&lt;50,0,IF(P26&lt;80,1,2)))</f>
        <v>0</v>
      </c>
      <c r="AU26" s="370"/>
    </row>
    <row r="27" spans="1:53" ht="8.25" hidden="1" customHeight="1" thickBot="1" x14ac:dyDescent="0.5">
      <c r="B27" s="330"/>
      <c r="C27" s="331"/>
      <c r="D27" s="331"/>
      <c r="E27" s="380"/>
      <c r="F27" s="380"/>
      <c r="G27" s="380"/>
      <c r="H27" s="380"/>
      <c r="I27" s="380"/>
      <c r="J27" s="380"/>
      <c r="K27" s="380"/>
      <c r="L27" s="380"/>
      <c r="M27" s="380"/>
      <c r="N27" s="380"/>
      <c r="O27" s="380"/>
      <c r="P27" s="380"/>
      <c r="Q27" s="380"/>
      <c r="R27" s="380"/>
      <c r="S27" s="380"/>
      <c r="T27" s="380"/>
      <c r="U27" s="381"/>
      <c r="V27" s="381"/>
      <c r="W27" s="381"/>
      <c r="X27" s="382"/>
      <c r="AE27" s="297"/>
      <c r="AF27" s="287">
        <v>0</v>
      </c>
      <c r="AG27" s="286">
        <v>0</v>
      </c>
      <c r="AO27" s="289"/>
      <c r="AP27" s="290"/>
      <c r="AQ27" s="290"/>
      <c r="AS27" s="292" t="s">
        <v>223</v>
      </c>
      <c r="AT27" s="379">
        <f>SUM(AT25:AT26)</f>
        <v>0</v>
      </c>
      <c r="AU27" s="370" t="s">
        <v>215</v>
      </c>
    </row>
    <row r="28" spans="1:53" ht="8.25" hidden="1" customHeight="1" thickBot="1" x14ac:dyDescent="0.5">
      <c r="B28" s="342"/>
      <c r="C28" s="343"/>
      <c r="D28" s="343"/>
      <c r="E28" s="380"/>
      <c r="F28" s="380"/>
      <c r="G28" s="380"/>
      <c r="H28" s="383"/>
      <c r="I28" s="383"/>
      <c r="J28" s="383"/>
      <c r="K28" s="383"/>
      <c r="L28" s="383"/>
      <c r="M28" s="383"/>
      <c r="N28" s="383"/>
      <c r="O28" s="383"/>
      <c r="P28" s="380"/>
      <c r="Q28" s="380"/>
      <c r="R28" s="380"/>
      <c r="S28" s="383"/>
      <c r="T28" s="383"/>
      <c r="U28" s="383"/>
      <c r="V28" s="383"/>
      <c r="W28" s="383"/>
      <c r="X28" s="384"/>
      <c r="Y28" s="23"/>
      <c r="AE28" s="297"/>
      <c r="AF28" s="287">
        <v>0</v>
      </c>
      <c r="AG28" s="286">
        <v>0</v>
      </c>
      <c r="AT28" s="352"/>
      <c r="AZ28" s="385"/>
      <c r="BA28" s="386"/>
    </row>
    <row r="29" spans="1:53" ht="15.75" hidden="1" customHeight="1" thickBot="1" x14ac:dyDescent="0.5">
      <c r="B29" s="359" t="s">
        <v>59</v>
      </c>
      <c r="C29" s="301"/>
      <c r="D29" s="301"/>
      <c r="E29" s="301"/>
      <c r="F29" s="301"/>
      <c r="G29" s="301"/>
      <c r="H29" s="301"/>
      <c r="I29" s="301"/>
      <c r="J29" s="301"/>
      <c r="K29" s="301"/>
      <c r="L29" s="301"/>
      <c r="M29" s="301"/>
      <c r="N29" s="301"/>
      <c r="O29" s="301"/>
      <c r="P29" s="492" t="s">
        <v>11</v>
      </c>
      <c r="Q29" s="493"/>
      <c r="R29" s="493"/>
      <c r="S29" s="493"/>
      <c r="T29" s="494"/>
      <c r="U29" s="686" t="str">
        <f ca="1">IF(P29&lt;&gt;AA5,"",OFFSET(BA31,MATCH(1,BA31:BA33,0)-1,-1,1,1))</f>
        <v>段階1</v>
      </c>
      <c r="V29" s="687"/>
      <c r="W29" s="687"/>
      <c r="X29" s="688"/>
      <c r="Y29" s="23"/>
      <c r="AA29" s="288" t="s">
        <v>11</v>
      </c>
      <c r="AB29" s="287">
        <f>IF(P29=AA29,1,0)</f>
        <v>1</v>
      </c>
      <c r="AC29" s="286">
        <v>1</v>
      </c>
      <c r="AE29" s="305" t="s">
        <v>12</v>
      </c>
      <c r="AF29" s="287">
        <f ca="1">IF(U29=AE29,1,0)</f>
        <v>1</v>
      </c>
      <c r="AG29" s="286">
        <v>1</v>
      </c>
      <c r="AI29" s="288"/>
      <c r="AT29" s="352"/>
      <c r="AZ29" s="291" t="str">
        <f>B29</f>
        <v>ウ　再生可能エネルギー電気の受入れ</v>
      </c>
    </row>
    <row r="30" spans="1:53" ht="15.75" hidden="1" customHeight="1" thickBot="1" x14ac:dyDescent="0.5">
      <c r="B30" s="689" t="s">
        <v>60</v>
      </c>
      <c r="C30" s="690"/>
      <c r="D30" s="690"/>
      <c r="E30" s="101"/>
      <c r="F30" s="387" t="s">
        <v>61</v>
      </c>
      <c r="G30" s="388"/>
      <c r="H30" s="388"/>
      <c r="I30" s="389"/>
      <c r="J30" s="388"/>
      <c r="K30" s="388"/>
      <c r="L30" s="388"/>
      <c r="M30" s="388"/>
      <c r="N30" s="388"/>
      <c r="O30" s="388"/>
      <c r="P30" s="388"/>
      <c r="Q30" s="388"/>
      <c r="R30" s="388"/>
      <c r="S30" s="388"/>
      <c r="T30" s="388"/>
      <c r="U30" s="388"/>
      <c r="V30" s="388"/>
      <c r="W30" s="388"/>
      <c r="X30" s="390"/>
      <c r="AA30" s="311" t="s">
        <v>18</v>
      </c>
      <c r="AB30" s="287">
        <f>IF(P29=AA30,2,0)</f>
        <v>0</v>
      </c>
      <c r="AC30" s="286">
        <v>2</v>
      </c>
      <c r="AE30" s="305" t="s">
        <v>19</v>
      </c>
      <c r="AF30" s="287">
        <f ca="1">IF(U29=AE30,2,0)</f>
        <v>0</v>
      </c>
      <c r="AG30" s="286">
        <v>2</v>
      </c>
      <c r="AI30" s="321" t="s">
        <v>62</v>
      </c>
      <c r="AS30" s="368" t="str">
        <f>B30</f>
        <v>(ア)CO2排出係数等</v>
      </c>
      <c r="AT30" s="369" t="str">
        <f>IF(E30="〇",1,"")</f>
        <v/>
      </c>
      <c r="AU30" s="370" t="s">
        <v>224</v>
      </c>
      <c r="AZ30" s="291" t="s">
        <v>16</v>
      </c>
    </row>
    <row r="31" spans="1:53" ht="15.75" hidden="1" customHeight="1" thickBot="1" x14ac:dyDescent="0.5">
      <c r="B31" s="324"/>
      <c r="C31" s="325"/>
      <c r="D31" s="391"/>
      <c r="E31" s="110"/>
      <c r="F31" s="392" t="s">
        <v>63</v>
      </c>
      <c r="G31" s="393"/>
      <c r="H31" s="393"/>
      <c r="I31" s="393"/>
      <c r="J31" s="393"/>
      <c r="K31" s="393"/>
      <c r="L31" s="393"/>
      <c r="M31" s="393"/>
      <c r="N31" s="393"/>
      <c r="O31" s="393"/>
      <c r="P31" s="393"/>
      <c r="Q31" s="393"/>
      <c r="R31" s="393"/>
      <c r="S31" s="393"/>
      <c r="T31" s="393"/>
      <c r="U31" s="393"/>
      <c r="V31" s="393"/>
      <c r="W31" s="393"/>
      <c r="X31" s="394"/>
      <c r="AA31" s="319" t="s">
        <v>25</v>
      </c>
      <c r="AB31" s="287">
        <f>IF(P29=AA31,4,0)</f>
        <v>0</v>
      </c>
      <c r="AC31" s="286">
        <v>4</v>
      </c>
      <c r="AE31" s="320" t="s">
        <v>26</v>
      </c>
      <c r="AF31" s="287">
        <f ca="1">IF(U29=AE31,3,0)</f>
        <v>0</v>
      </c>
      <c r="AG31" s="286">
        <v>3</v>
      </c>
      <c r="AS31" s="368">
        <f t="shared" ref="AS31:AS35" si="2">B31</f>
        <v>0</v>
      </c>
      <c r="AT31" s="369" t="str">
        <f t="shared" ref="AT31:AT35" si="3">IF(E31="〇",1,"")</f>
        <v/>
      </c>
      <c r="AU31" s="370" t="s">
        <v>224</v>
      </c>
      <c r="AZ31" s="322" t="s">
        <v>12</v>
      </c>
      <c r="BA31" s="323">
        <f>IF(SUM(BA32:BA33)=0,1,0)</f>
        <v>1</v>
      </c>
    </row>
    <row r="32" spans="1:53" ht="15.75" hidden="1" customHeight="1" thickBot="1" x14ac:dyDescent="0.5">
      <c r="B32" s="330"/>
      <c r="C32" s="331"/>
      <c r="D32" s="332"/>
      <c r="E32" s="110"/>
      <c r="F32" s="395" t="s">
        <v>64</v>
      </c>
      <c r="G32" s="396"/>
      <c r="H32" s="396"/>
      <c r="I32" s="396"/>
      <c r="J32" s="396"/>
      <c r="K32" s="396"/>
      <c r="L32" s="396"/>
      <c r="M32" s="396"/>
      <c r="N32" s="396"/>
      <c r="O32" s="396"/>
      <c r="P32" s="396"/>
      <c r="Q32" s="396"/>
      <c r="R32" s="396"/>
      <c r="S32" s="396"/>
      <c r="T32" s="396"/>
      <c r="U32" s="396"/>
      <c r="V32" s="396"/>
      <c r="W32" s="396"/>
      <c r="X32" s="397"/>
      <c r="AA32" s="286" t="s">
        <v>27</v>
      </c>
      <c r="AB32" s="327">
        <f>SUM(AB29:AB31)</f>
        <v>1</v>
      </c>
      <c r="AE32" s="286" t="s">
        <v>27</v>
      </c>
      <c r="AF32" s="327">
        <f ca="1">IF(SUM(AF28:AF31)=0,"",(SUM(AF28:AF31)))</f>
        <v>1</v>
      </c>
      <c r="AS32" s="368">
        <f t="shared" si="2"/>
        <v>0</v>
      </c>
      <c r="AT32" s="369" t="str">
        <f t="shared" si="3"/>
        <v/>
      </c>
      <c r="AU32" s="370" t="s">
        <v>224</v>
      </c>
      <c r="AZ32" s="328" t="s">
        <v>19</v>
      </c>
      <c r="BA32" s="329">
        <f>IF(BA33=1,0,IF(AND((OR(AT31=1,AT32=1)),OR(AT34=1,AT35=1)),1,0))</f>
        <v>0</v>
      </c>
    </row>
    <row r="33" spans="1:57" ht="15.75" hidden="1" customHeight="1" x14ac:dyDescent="0.45">
      <c r="B33" s="324" t="s">
        <v>65</v>
      </c>
      <c r="C33" s="325"/>
      <c r="D33" s="325"/>
      <c r="E33" s="118"/>
      <c r="F33" s="398" t="s">
        <v>66</v>
      </c>
      <c r="G33" s="389"/>
      <c r="H33" s="389"/>
      <c r="I33" s="389"/>
      <c r="J33" s="389"/>
      <c r="K33" s="389"/>
      <c r="L33" s="389"/>
      <c r="M33" s="389"/>
      <c r="N33" s="389"/>
      <c r="O33" s="389"/>
      <c r="P33" s="389"/>
      <c r="Q33" s="389"/>
      <c r="R33" s="389"/>
      <c r="S33" s="389"/>
      <c r="T33" s="389"/>
      <c r="U33" s="389"/>
      <c r="V33" s="389"/>
      <c r="W33" s="389"/>
      <c r="X33" s="399"/>
      <c r="AS33" s="368" t="str">
        <f t="shared" si="2"/>
        <v>(イ)再生可能エネルギー利用率</v>
      </c>
      <c r="AT33" s="369" t="str">
        <f t="shared" si="3"/>
        <v/>
      </c>
      <c r="AU33" s="370" t="s">
        <v>224</v>
      </c>
      <c r="AZ33" s="336" t="s">
        <v>26</v>
      </c>
      <c r="BA33" s="337">
        <f>IF(AND(AT32=1,AT35=1),1,0)</f>
        <v>0</v>
      </c>
    </row>
    <row r="34" spans="1:57" ht="15.75" hidden="1" customHeight="1" x14ac:dyDescent="0.45">
      <c r="B34" s="324"/>
      <c r="C34" s="325"/>
      <c r="D34" s="325"/>
      <c r="E34" s="121"/>
      <c r="F34" s="392" t="s">
        <v>67</v>
      </c>
      <c r="G34" s="393"/>
      <c r="H34" s="393"/>
      <c r="I34" s="393"/>
      <c r="J34" s="393"/>
      <c r="K34" s="393"/>
      <c r="L34" s="393"/>
      <c r="M34" s="393"/>
      <c r="N34" s="393"/>
      <c r="O34" s="393"/>
      <c r="P34" s="393"/>
      <c r="Q34" s="393"/>
      <c r="R34" s="393"/>
      <c r="S34" s="393"/>
      <c r="T34" s="393"/>
      <c r="U34" s="393"/>
      <c r="V34" s="393"/>
      <c r="W34" s="393"/>
      <c r="X34" s="394"/>
      <c r="AS34" s="368">
        <f t="shared" si="2"/>
        <v>0</v>
      </c>
      <c r="AT34" s="369" t="str">
        <f t="shared" si="3"/>
        <v/>
      </c>
      <c r="AU34" s="370" t="s">
        <v>224</v>
      </c>
    </row>
    <row r="35" spans="1:57" ht="15.75" hidden="1" customHeight="1" thickBot="1" x14ac:dyDescent="0.5">
      <c r="B35" s="691"/>
      <c r="C35" s="692"/>
      <c r="D35" s="692"/>
      <c r="E35" s="122"/>
      <c r="F35" s="361" t="s">
        <v>68</v>
      </c>
      <c r="G35" s="396"/>
      <c r="H35" s="396"/>
      <c r="I35" s="396"/>
      <c r="J35" s="396"/>
      <c r="K35" s="396"/>
      <c r="L35" s="396"/>
      <c r="M35" s="396"/>
      <c r="N35" s="396"/>
      <c r="O35" s="396"/>
      <c r="P35" s="396"/>
      <c r="Q35" s="396"/>
      <c r="R35" s="396"/>
      <c r="S35" s="396"/>
      <c r="T35" s="396"/>
      <c r="U35" s="396"/>
      <c r="V35" s="396"/>
      <c r="W35" s="396"/>
      <c r="X35" s="397"/>
      <c r="AS35" s="368">
        <f t="shared" si="2"/>
        <v>0</v>
      </c>
      <c r="AT35" s="369" t="str">
        <f t="shared" si="3"/>
        <v/>
      </c>
      <c r="AU35" s="370" t="s">
        <v>224</v>
      </c>
    </row>
    <row r="36" spans="1:57" ht="8.25" customHeight="1" thickBot="1" x14ac:dyDescent="0.5">
      <c r="B36" s="343"/>
      <c r="C36" s="343"/>
      <c r="D36" s="343"/>
      <c r="E36" s="331"/>
      <c r="F36" s="343"/>
      <c r="G36" s="343"/>
      <c r="H36" s="343"/>
      <c r="I36" s="343"/>
      <c r="J36" s="343"/>
      <c r="K36" s="343"/>
      <c r="L36" s="343"/>
      <c r="M36" s="343"/>
      <c r="N36" s="343"/>
      <c r="O36" s="343"/>
      <c r="P36" s="316"/>
      <c r="Q36" s="316"/>
      <c r="R36" s="316"/>
      <c r="S36" s="316"/>
      <c r="T36" s="316"/>
      <c r="U36" s="316"/>
      <c r="V36" s="316"/>
      <c r="W36" s="316"/>
      <c r="X36" s="400"/>
      <c r="AF36" s="287"/>
      <c r="AS36" s="368"/>
      <c r="AT36" s="289"/>
    </row>
    <row r="37" spans="1:57" ht="15.75" hidden="1" customHeight="1" thickBot="1" x14ac:dyDescent="0.5">
      <c r="B37" s="693" t="s">
        <v>225</v>
      </c>
      <c r="C37" s="694"/>
      <c r="D37" s="694"/>
      <c r="E37" s="694"/>
      <c r="F37" s="694"/>
      <c r="G37" s="694"/>
      <c r="H37" s="694"/>
      <c r="I37" s="694"/>
      <c r="J37" s="694"/>
      <c r="K37" s="694"/>
      <c r="L37" s="694"/>
      <c r="M37" s="694"/>
      <c r="N37" s="694"/>
      <c r="O37" s="694"/>
      <c r="P37" s="694"/>
      <c r="Q37" s="694"/>
      <c r="R37" s="694"/>
      <c r="S37" s="694"/>
      <c r="T37" s="694"/>
      <c r="U37" s="694"/>
      <c r="V37" s="694"/>
      <c r="W37" s="694"/>
      <c r="X37" s="695"/>
      <c r="AE37" s="297"/>
      <c r="AF37" s="287">
        <v>0</v>
      </c>
      <c r="AG37" s="286">
        <v>0</v>
      </c>
    </row>
    <row r="38" spans="1:57" ht="15.75" customHeight="1" thickBot="1" x14ac:dyDescent="0.5">
      <c r="B38" s="300" t="s">
        <v>226</v>
      </c>
      <c r="C38" s="301"/>
      <c r="D38" s="301"/>
      <c r="E38" s="302"/>
      <c r="F38" s="302"/>
      <c r="G38" s="302"/>
      <c r="H38" s="302"/>
      <c r="I38" s="302"/>
      <c r="J38" s="301"/>
      <c r="K38" s="301"/>
      <c r="L38" s="301"/>
      <c r="M38" s="301"/>
      <c r="N38" s="301"/>
      <c r="O38" s="301"/>
      <c r="P38" s="401"/>
      <c r="Q38" s="401"/>
      <c r="R38" s="401"/>
      <c r="S38" s="401"/>
      <c r="T38" s="401"/>
      <c r="U38" s="402"/>
      <c r="V38" s="402"/>
      <c r="W38" s="402"/>
      <c r="X38" s="403"/>
      <c r="AA38" s="288" t="s">
        <v>11</v>
      </c>
      <c r="AB38" s="287">
        <f>IF(AA42=AA38,1,0)</f>
        <v>1</v>
      </c>
      <c r="AC38" s="286">
        <v>1</v>
      </c>
      <c r="AE38" s="305" t="s">
        <v>12</v>
      </c>
      <c r="AF38" s="287">
        <f>IF(U38=AE38,1,0)</f>
        <v>0</v>
      </c>
      <c r="AG38" s="286">
        <v>1</v>
      </c>
      <c r="AI38" s="288"/>
      <c r="AJ38" s="287">
        <v>0</v>
      </c>
      <c r="AK38" s="286">
        <v>0</v>
      </c>
      <c r="AQ38" s="291">
        <f>U38</f>
        <v>0</v>
      </c>
      <c r="AZ38" s="291" t="str">
        <f>B38</f>
        <v>（２）設備システムの高効率化</v>
      </c>
      <c r="BD38" s="404" t="s">
        <v>227</v>
      </c>
      <c r="BE38" s="405"/>
    </row>
    <row r="39" spans="1:57" ht="15.75" customHeight="1" thickBot="1" x14ac:dyDescent="0.5">
      <c r="B39" s="696" t="s">
        <v>228</v>
      </c>
      <c r="C39" s="697"/>
      <c r="D39" s="698"/>
      <c r="E39" s="699"/>
      <c r="F39" s="700"/>
      <c r="G39" s="700"/>
      <c r="H39" s="700"/>
      <c r="I39" s="701"/>
      <c r="J39" s="309"/>
      <c r="K39" s="309"/>
      <c r="L39" s="309"/>
      <c r="M39" s="309"/>
      <c r="N39" s="309"/>
      <c r="O39" s="309"/>
      <c r="P39" s="309"/>
      <c r="Q39" s="309"/>
      <c r="R39" s="309"/>
      <c r="S39" s="309"/>
      <c r="T39" s="309"/>
      <c r="U39" s="309"/>
      <c r="V39" s="309"/>
      <c r="W39" s="309"/>
      <c r="X39" s="310"/>
      <c r="Y39" s="23"/>
      <c r="AA39" s="311" t="s">
        <v>18</v>
      </c>
      <c r="AB39" s="287">
        <f>IF(AA42=AA39,2,0)</f>
        <v>0</v>
      </c>
      <c r="AC39" s="286">
        <v>2</v>
      </c>
      <c r="AE39" s="305" t="s">
        <v>19</v>
      </c>
      <c r="AF39" s="287">
        <f>IF(U38=AE39,2,0)</f>
        <v>0</v>
      </c>
      <c r="AG39" s="286">
        <v>2</v>
      </c>
      <c r="AI39" s="298" t="s">
        <v>36</v>
      </c>
      <c r="AJ39" s="287">
        <f>IF(E39=AI39,1,0)</f>
        <v>0</v>
      </c>
      <c r="AK39" s="286">
        <v>1</v>
      </c>
      <c r="AQ39" s="291" t="s">
        <v>229</v>
      </c>
      <c r="AR39" s="406" t="str">
        <f>E40</f>
        <v/>
      </c>
      <c r="AZ39" s="291" t="s">
        <v>16</v>
      </c>
      <c r="BD39" s="407" t="s">
        <v>230</v>
      </c>
      <c r="BE39" s="408" t="e">
        <f>#REF!</f>
        <v>#REF!</v>
      </c>
    </row>
    <row r="40" spans="1:57" ht="15.75" customHeight="1" thickBot="1" x14ac:dyDescent="0.5">
      <c r="A40" s="23"/>
      <c r="B40" s="315" t="s">
        <v>231</v>
      </c>
      <c r="C40" s="325"/>
      <c r="D40" s="325"/>
      <c r="E40" s="673" t="str">
        <f>IF(AND(E39=AI40,N40&lt;&gt;""),ROUNDDOWN((1-N40)*100,1),IF(E39=AI39,IFERROR(ROUNDDOWN((1-E41/E42)*100,1),""),""))</f>
        <v/>
      </c>
      <c r="F40" s="674"/>
      <c r="G40" s="675"/>
      <c r="H40" s="676" t="s">
        <v>56</v>
      </c>
      <c r="I40" s="677"/>
      <c r="J40" s="487" t="s">
        <v>232</v>
      </c>
      <c r="K40" s="506"/>
      <c r="L40" s="506"/>
      <c r="M40" s="581"/>
      <c r="N40" s="678"/>
      <c r="O40" s="679"/>
      <c r="P40" s="680"/>
      <c r="Q40" s="681"/>
      <c r="R40" s="682"/>
      <c r="S40" s="308"/>
      <c r="T40" s="308"/>
      <c r="U40" s="308"/>
      <c r="V40" s="308"/>
      <c r="W40" s="308"/>
      <c r="X40" s="409"/>
      <c r="Y40" s="23"/>
      <c r="AA40" s="319" t="s">
        <v>25</v>
      </c>
      <c r="AB40" s="287">
        <f>IF(AA42=AA40,4,0)</f>
        <v>0</v>
      </c>
      <c r="AC40" s="286">
        <v>4</v>
      </c>
      <c r="AE40" s="320" t="s">
        <v>26</v>
      </c>
      <c r="AF40" s="287">
        <f>IF(U38=AE40,3,0)</f>
        <v>0</v>
      </c>
      <c r="AG40" s="286">
        <v>3</v>
      </c>
      <c r="AI40" s="321" t="s">
        <v>187</v>
      </c>
      <c r="AJ40" s="287">
        <f>IF(E39=AI40,2,0)</f>
        <v>0</v>
      </c>
      <c r="AK40" s="286">
        <v>2</v>
      </c>
      <c r="AZ40" s="322" t="s">
        <v>12</v>
      </c>
      <c r="BA40" s="323" t="e">
        <f>IF(SUM(BA41:BA42)=0,1,0)</f>
        <v>#REF!</v>
      </c>
      <c r="BD40" s="407" t="s">
        <v>233</v>
      </c>
      <c r="BE40" s="408" t="e">
        <f>#REF!</f>
        <v>#REF!</v>
      </c>
    </row>
    <row r="41" spans="1:57" ht="15.75" customHeight="1" thickBot="1" x14ac:dyDescent="0.5">
      <c r="B41" s="324" t="s">
        <v>234</v>
      </c>
      <c r="C41" s="325"/>
      <c r="D41" s="325"/>
      <c r="E41" s="683"/>
      <c r="F41" s="684"/>
      <c r="G41" s="685"/>
      <c r="H41" s="647" t="s">
        <v>86</v>
      </c>
      <c r="I41" s="637"/>
      <c r="J41" s="324"/>
      <c r="K41" s="326"/>
      <c r="L41" s="326"/>
      <c r="M41" s="326"/>
      <c r="N41" s="326"/>
      <c r="O41" s="326"/>
      <c r="P41" s="326"/>
      <c r="Q41" s="326"/>
      <c r="R41" s="326"/>
      <c r="S41" s="317"/>
      <c r="T41" s="317"/>
      <c r="U41" s="317"/>
      <c r="V41" s="317"/>
      <c r="W41" s="317"/>
      <c r="X41" s="318"/>
      <c r="Y41" s="23"/>
      <c r="AA41" s="286" t="s">
        <v>27</v>
      </c>
      <c r="AB41" s="327">
        <f>SUM(AB38:AB40)</f>
        <v>1</v>
      </c>
      <c r="AE41" s="286" t="s">
        <v>27</v>
      </c>
      <c r="AF41" s="327" t="str">
        <f>IF(SUM(AF37:AF40)=0,"",(SUM(AF37:AF40)))</f>
        <v/>
      </c>
      <c r="AI41" s="286" t="s">
        <v>27</v>
      </c>
      <c r="AJ41" s="327" t="str">
        <f>IF(SUM(AJ38:AJ40)=0,"",(SUM(AJ38:AJ40)))</f>
        <v/>
      </c>
      <c r="AZ41" s="328" t="s">
        <v>19</v>
      </c>
      <c r="BA41" s="329" t="e">
        <f>IF(#REF!="",0,IF(AND(E40&gt;=20,E40&lt;#REF!),1,0))</f>
        <v>#REF!</v>
      </c>
      <c r="BD41" s="407" t="s">
        <v>235</v>
      </c>
      <c r="BE41" s="408" t="e">
        <f>#REF!</f>
        <v>#REF!</v>
      </c>
    </row>
    <row r="42" spans="1:57" ht="15.75" customHeight="1" thickBot="1" x14ac:dyDescent="0.5">
      <c r="B42" s="330" t="s">
        <v>236</v>
      </c>
      <c r="C42" s="331"/>
      <c r="D42" s="332"/>
      <c r="E42" s="664"/>
      <c r="F42" s="665"/>
      <c r="G42" s="666"/>
      <c r="H42" s="647" t="s">
        <v>86</v>
      </c>
      <c r="I42" s="637"/>
      <c r="J42" s="330"/>
      <c r="K42" s="333"/>
      <c r="L42" s="333"/>
      <c r="M42" s="333"/>
      <c r="N42" s="333"/>
      <c r="O42" s="333"/>
      <c r="P42" s="333"/>
      <c r="Q42" s="333"/>
      <c r="R42" s="333"/>
      <c r="S42" s="334"/>
      <c r="T42" s="334"/>
      <c r="U42" s="334"/>
      <c r="V42" s="334"/>
      <c r="W42" s="334"/>
      <c r="X42" s="335"/>
      <c r="Y42" s="23"/>
      <c r="AA42" s="667" t="s">
        <v>11</v>
      </c>
      <c r="AB42" s="668"/>
      <c r="AC42" s="668"/>
      <c r="AD42" s="668"/>
      <c r="AE42" s="669"/>
      <c r="AZ42" s="336" t="s">
        <v>26</v>
      </c>
      <c r="BA42" s="337">
        <f>IF(E40="",0,IF(E40&gt;=#REF!,1,0))</f>
        <v>0</v>
      </c>
      <c r="BD42" s="410" t="s">
        <v>237</v>
      </c>
      <c r="BE42" s="411" t="e">
        <f>SUM(BE39:BE41)</f>
        <v>#REF!</v>
      </c>
    </row>
    <row r="43" spans="1:57" ht="15.75" customHeight="1" x14ac:dyDescent="0.45">
      <c r="B43" s="412" t="s">
        <v>238</v>
      </c>
      <c r="C43" s="316"/>
      <c r="D43" s="413"/>
      <c r="E43" s="171"/>
      <c r="F43" s="414" t="s">
        <v>239</v>
      </c>
      <c r="G43" s="415"/>
      <c r="H43" s="416"/>
      <c r="I43" s="416"/>
      <c r="J43" s="416"/>
      <c r="K43" s="416"/>
      <c r="L43" s="416"/>
      <c r="M43" s="416"/>
      <c r="N43" s="416"/>
      <c r="O43" s="416"/>
      <c r="P43" s="416"/>
      <c r="Q43" s="416"/>
      <c r="R43" s="416"/>
      <c r="S43" s="416"/>
      <c r="T43" s="416"/>
      <c r="U43" s="416"/>
      <c r="V43" s="416"/>
      <c r="W43" s="416"/>
      <c r="X43" s="417"/>
      <c r="Y43" s="23"/>
      <c r="AI43" s="288"/>
      <c r="AS43" s="368" t="str">
        <f t="shared" ref="AS43:AS64" si="4">B43</f>
        <v>(ウ)外気処理の仕様</v>
      </c>
      <c r="AT43" s="369" t="str">
        <f t="shared" ref="AT43:AT64" si="5">IF(E43="〇",1,"")</f>
        <v/>
      </c>
      <c r="AU43" s="370" t="s">
        <v>6</v>
      </c>
    </row>
    <row r="44" spans="1:57" ht="15.75" customHeight="1" thickBot="1" x14ac:dyDescent="0.5">
      <c r="B44" s="324"/>
      <c r="C44" s="325"/>
      <c r="D44" s="391"/>
      <c r="E44" s="110"/>
      <c r="F44" s="418" t="s">
        <v>240</v>
      </c>
      <c r="G44" s="419"/>
      <c r="H44" s="420"/>
      <c r="I44" s="421"/>
      <c r="J44" s="421"/>
      <c r="K44" s="421"/>
      <c r="L44" s="421"/>
      <c r="M44" s="421"/>
      <c r="N44" s="421"/>
      <c r="O44" s="421"/>
      <c r="P44" s="421"/>
      <c r="Q44" s="421"/>
      <c r="R44" s="421"/>
      <c r="S44" s="421"/>
      <c r="T44" s="421"/>
      <c r="U44" s="421"/>
      <c r="V44" s="421"/>
      <c r="W44" s="421"/>
      <c r="X44" s="422"/>
      <c r="AS44" s="368">
        <f t="shared" si="4"/>
        <v>0</v>
      </c>
      <c r="AT44" s="369" t="str">
        <f t="shared" si="5"/>
        <v/>
      </c>
      <c r="AU44" s="370" t="s">
        <v>6</v>
      </c>
    </row>
    <row r="45" spans="1:57" ht="15.75" customHeight="1" x14ac:dyDescent="0.45">
      <c r="B45" s="315" t="s">
        <v>241</v>
      </c>
      <c r="C45" s="316"/>
      <c r="D45" s="413"/>
      <c r="E45" s="118"/>
      <c r="F45" s="423" t="s">
        <v>242</v>
      </c>
      <c r="G45" s="354"/>
      <c r="H45" s="354"/>
      <c r="I45" s="354"/>
      <c r="J45" s="354"/>
      <c r="K45" s="354"/>
      <c r="L45" s="354"/>
      <c r="M45" s="354"/>
      <c r="N45" s="354"/>
      <c r="O45" s="354"/>
      <c r="P45" s="354"/>
      <c r="Q45" s="354"/>
      <c r="R45" s="354"/>
      <c r="S45" s="354"/>
      <c r="T45" s="354"/>
      <c r="U45" s="354"/>
      <c r="V45" s="354"/>
      <c r="W45" s="354"/>
      <c r="X45" s="355"/>
      <c r="AC45" s="286" t="s">
        <v>62</v>
      </c>
      <c r="AS45" s="368" t="str">
        <f t="shared" si="4"/>
        <v>(エ)搬送制御の仕様</v>
      </c>
      <c r="AT45" s="369" t="str">
        <f t="shared" si="5"/>
        <v/>
      </c>
      <c r="AU45" s="370" t="s">
        <v>6</v>
      </c>
    </row>
    <row r="46" spans="1:57" ht="15.75" customHeight="1" thickBot="1" x14ac:dyDescent="0.5">
      <c r="B46" s="330"/>
      <c r="C46" s="331"/>
      <c r="D46" s="332"/>
      <c r="E46" s="122"/>
      <c r="F46" s="418" t="s">
        <v>243</v>
      </c>
      <c r="G46" s="424"/>
      <c r="H46" s="424"/>
      <c r="I46" s="424"/>
      <c r="J46" s="424"/>
      <c r="K46" s="424"/>
      <c r="L46" s="424"/>
      <c r="M46" s="424"/>
      <c r="N46" s="424"/>
      <c r="O46" s="424"/>
      <c r="P46" s="424"/>
      <c r="Q46" s="424"/>
      <c r="R46" s="424"/>
      <c r="S46" s="424"/>
      <c r="T46" s="424"/>
      <c r="U46" s="424"/>
      <c r="V46" s="424"/>
      <c r="W46" s="424"/>
      <c r="X46" s="425"/>
      <c r="AS46" s="368">
        <f t="shared" si="4"/>
        <v>0</v>
      </c>
      <c r="AT46" s="369" t="str">
        <f t="shared" si="5"/>
        <v/>
      </c>
      <c r="AU46" s="370" t="s">
        <v>6</v>
      </c>
    </row>
    <row r="47" spans="1:57" ht="15.75" customHeight="1" x14ac:dyDescent="0.45">
      <c r="B47" s="315" t="s">
        <v>244</v>
      </c>
      <c r="C47" s="316"/>
      <c r="D47" s="413"/>
      <c r="E47" s="171"/>
      <c r="F47" s="414" t="s">
        <v>245</v>
      </c>
      <c r="G47" s="416"/>
      <c r="H47" s="416"/>
      <c r="I47" s="416"/>
      <c r="J47" s="416"/>
      <c r="K47" s="416"/>
      <c r="L47" s="416"/>
      <c r="M47" s="416"/>
      <c r="N47" s="416"/>
      <c r="O47" s="416"/>
      <c r="P47" s="416"/>
      <c r="Q47" s="416"/>
      <c r="R47" s="416"/>
      <c r="S47" s="416"/>
      <c r="T47" s="416"/>
      <c r="U47" s="416"/>
      <c r="V47" s="416"/>
      <c r="W47" s="416"/>
      <c r="X47" s="417"/>
      <c r="AS47" s="368" t="str">
        <f t="shared" si="4"/>
        <v>(オ)機械換気設備の仕様</v>
      </c>
      <c r="AT47" s="369" t="str">
        <f t="shared" si="5"/>
        <v/>
      </c>
      <c r="AU47" s="370" t="s">
        <v>6</v>
      </c>
    </row>
    <row r="48" spans="1:57" ht="15.75" customHeight="1" thickBot="1" x14ac:dyDescent="0.5">
      <c r="B48" s="330"/>
      <c r="C48" s="331"/>
      <c r="D48" s="332"/>
      <c r="E48" s="426"/>
      <c r="F48" s="427" t="s">
        <v>246</v>
      </c>
      <c r="G48" s="334"/>
      <c r="H48" s="334"/>
      <c r="I48" s="334"/>
      <c r="J48" s="334"/>
      <c r="K48" s="334"/>
      <c r="L48" s="334"/>
      <c r="M48" s="334"/>
      <c r="N48" s="334"/>
      <c r="O48" s="334"/>
      <c r="P48" s="334"/>
      <c r="Q48" s="334"/>
      <c r="R48" s="334"/>
      <c r="S48" s="334"/>
      <c r="T48" s="334"/>
      <c r="U48" s="334"/>
      <c r="V48" s="334"/>
      <c r="W48" s="334"/>
      <c r="X48" s="335"/>
      <c r="AS48" s="368">
        <f t="shared" si="4"/>
        <v>0</v>
      </c>
      <c r="AT48" s="369" t="str">
        <f t="shared" si="5"/>
        <v/>
      </c>
      <c r="AU48" s="370" t="s">
        <v>6</v>
      </c>
    </row>
    <row r="49" spans="2:47" ht="15.75" customHeight="1" x14ac:dyDescent="0.45">
      <c r="B49" s="315" t="s">
        <v>247</v>
      </c>
      <c r="C49" s="325"/>
      <c r="D49" s="325"/>
      <c r="E49" s="167"/>
      <c r="F49" s="414" t="s">
        <v>248</v>
      </c>
      <c r="G49" s="416"/>
      <c r="H49" s="416"/>
      <c r="I49" s="416"/>
      <c r="J49" s="416"/>
      <c r="K49" s="416"/>
      <c r="L49" s="416"/>
      <c r="M49" s="416"/>
      <c r="N49" s="416"/>
      <c r="O49" s="416"/>
      <c r="P49" s="416"/>
      <c r="Q49" s="416"/>
      <c r="R49" s="416"/>
      <c r="S49" s="416"/>
      <c r="T49" s="416"/>
      <c r="U49" s="416"/>
      <c r="V49" s="416"/>
      <c r="W49" s="416"/>
      <c r="X49" s="417"/>
      <c r="AS49" s="368" t="str">
        <f t="shared" si="4"/>
        <v>(カ)照明設備の仕様</v>
      </c>
      <c r="AT49" s="369" t="str">
        <f t="shared" si="5"/>
        <v/>
      </c>
      <c r="AU49" s="370" t="s">
        <v>6</v>
      </c>
    </row>
    <row r="50" spans="2:47" ht="15.75" customHeight="1" x14ac:dyDescent="0.45">
      <c r="B50" s="324"/>
      <c r="C50" s="325"/>
      <c r="D50" s="325"/>
      <c r="E50" s="121"/>
      <c r="F50" s="428" t="s">
        <v>249</v>
      </c>
      <c r="G50" s="421"/>
      <c r="H50" s="421"/>
      <c r="I50" s="421"/>
      <c r="J50" s="421"/>
      <c r="K50" s="421"/>
      <c r="L50" s="421"/>
      <c r="M50" s="421"/>
      <c r="N50" s="421"/>
      <c r="O50" s="421"/>
      <c r="P50" s="421"/>
      <c r="Q50" s="421"/>
      <c r="R50" s="421"/>
      <c r="S50" s="421"/>
      <c r="T50" s="421"/>
      <c r="U50" s="421"/>
      <c r="V50" s="421"/>
      <c r="W50" s="421"/>
      <c r="X50" s="422"/>
      <c r="AS50" s="368">
        <f t="shared" si="4"/>
        <v>0</v>
      </c>
      <c r="AT50" s="369" t="str">
        <f t="shared" si="5"/>
        <v/>
      </c>
      <c r="AU50" s="370" t="s">
        <v>6</v>
      </c>
    </row>
    <row r="51" spans="2:47" ht="15.75" customHeight="1" x14ac:dyDescent="0.45">
      <c r="B51" s="324"/>
      <c r="C51" s="325"/>
      <c r="D51" s="325"/>
      <c r="E51" s="121"/>
      <c r="F51" s="428" t="s">
        <v>250</v>
      </c>
      <c r="G51" s="421"/>
      <c r="H51" s="421"/>
      <c r="I51" s="421"/>
      <c r="J51" s="421"/>
      <c r="K51" s="421"/>
      <c r="L51" s="421"/>
      <c r="M51" s="421"/>
      <c r="N51" s="421"/>
      <c r="O51" s="421"/>
      <c r="P51" s="421"/>
      <c r="Q51" s="421"/>
      <c r="R51" s="421"/>
      <c r="S51" s="421"/>
      <c r="T51" s="421"/>
      <c r="U51" s="421"/>
      <c r="V51" s="421"/>
      <c r="W51" s="421"/>
      <c r="X51" s="422"/>
      <c r="AS51" s="368">
        <f t="shared" si="4"/>
        <v>0</v>
      </c>
      <c r="AT51" s="369" t="str">
        <f t="shared" si="5"/>
        <v/>
      </c>
      <c r="AU51" s="370" t="s">
        <v>6</v>
      </c>
    </row>
    <row r="52" spans="2:47" ht="15.75" customHeight="1" thickBot="1" x14ac:dyDescent="0.5">
      <c r="B52" s="330"/>
      <c r="C52" s="325"/>
      <c r="D52" s="325"/>
      <c r="E52" s="122"/>
      <c r="F52" s="325" t="s">
        <v>251</v>
      </c>
      <c r="G52" s="317"/>
      <c r="H52" s="317"/>
      <c r="I52" s="317"/>
      <c r="J52" s="317"/>
      <c r="K52" s="317"/>
      <c r="L52" s="317"/>
      <c r="M52" s="317"/>
      <c r="N52" s="317"/>
      <c r="O52" s="317"/>
      <c r="P52" s="317"/>
      <c r="Q52" s="317"/>
      <c r="R52" s="317"/>
      <c r="S52" s="317"/>
      <c r="T52" s="317"/>
      <c r="U52" s="317"/>
      <c r="V52" s="317"/>
      <c r="W52" s="317"/>
      <c r="X52" s="318"/>
      <c r="AS52" s="368">
        <f t="shared" si="4"/>
        <v>0</v>
      </c>
      <c r="AT52" s="369" t="str">
        <f t="shared" si="5"/>
        <v/>
      </c>
      <c r="AU52" s="370" t="s">
        <v>6</v>
      </c>
    </row>
    <row r="53" spans="2:47" ht="15.75" customHeight="1" thickBot="1" x14ac:dyDescent="0.5">
      <c r="B53" s="324" t="s">
        <v>252</v>
      </c>
      <c r="C53" s="316"/>
      <c r="D53" s="413"/>
      <c r="E53" s="167"/>
      <c r="F53" s="429" t="s">
        <v>253</v>
      </c>
      <c r="G53" s="416"/>
      <c r="H53" s="416"/>
      <c r="I53" s="416"/>
      <c r="J53" s="416"/>
      <c r="K53" s="416"/>
      <c r="L53" s="416"/>
      <c r="M53" s="416"/>
      <c r="N53" s="416"/>
      <c r="O53" s="416"/>
      <c r="P53" s="416"/>
      <c r="Q53" s="416"/>
      <c r="R53" s="416"/>
      <c r="S53" s="416"/>
      <c r="T53" s="416"/>
      <c r="U53" s="416"/>
      <c r="V53" s="416"/>
      <c r="W53" s="416"/>
      <c r="X53" s="417"/>
      <c r="AS53" s="368" t="str">
        <f t="shared" si="4"/>
        <v>(キ)給湯設備の仕様</v>
      </c>
      <c r="AT53" s="369" t="str">
        <f t="shared" si="5"/>
        <v/>
      </c>
      <c r="AU53" s="370" t="s">
        <v>6</v>
      </c>
    </row>
    <row r="54" spans="2:47" ht="15.75" customHeight="1" x14ac:dyDescent="0.45">
      <c r="B54" s="315" t="s">
        <v>254</v>
      </c>
      <c r="C54" s="316"/>
      <c r="D54" s="413"/>
      <c r="E54" s="167"/>
      <c r="F54" s="414" t="s">
        <v>255</v>
      </c>
      <c r="G54" s="416"/>
      <c r="H54" s="416"/>
      <c r="I54" s="416"/>
      <c r="J54" s="416"/>
      <c r="K54" s="416"/>
      <c r="L54" s="416"/>
      <c r="M54" s="416"/>
      <c r="N54" s="416"/>
      <c r="O54" s="416"/>
      <c r="P54" s="416"/>
      <c r="Q54" s="416"/>
      <c r="R54" s="416"/>
      <c r="S54" s="416"/>
      <c r="T54" s="416"/>
      <c r="U54" s="416"/>
      <c r="V54" s="416"/>
      <c r="W54" s="416"/>
      <c r="X54" s="417"/>
      <c r="AS54" s="368" t="str">
        <f t="shared" si="4"/>
        <v>(ク)昇降機の仕様</v>
      </c>
      <c r="AT54" s="369" t="str">
        <f t="shared" si="5"/>
        <v/>
      </c>
      <c r="AU54" s="370" t="s">
        <v>6</v>
      </c>
    </row>
    <row r="55" spans="2:47" ht="15.75" customHeight="1" thickBot="1" x14ac:dyDescent="0.5">
      <c r="B55" s="330"/>
      <c r="C55" s="331"/>
      <c r="D55" s="332"/>
      <c r="E55" s="122"/>
      <c r="F55" s="395" t="s">
        <v>256</v>
      </c>
      <c r="G55" s="334"/>
      <c r="H55" s="334"/>
      <c r="I55" s="334"/>
      <c r="J55" s="334"/>
      <c r="K55" s="334"/>
      <c r="L55" s="334"/>
      <c r="M55" s="334"/>
      <c r="N55" s="334"/>
      <c r="O55" s="334"/>
      <c r="P55" s="334"/>
      <c r="Q55" s="334"/>
      <c r="R55" s="334"/>
      <c r="S55" s="334"/>
      <c r="T55" s="334"/>
      <c r="U55" s="334"/>
      <c r="V55" s="334"/>
      <c r="W55" s="334"/>
      <c r="X55" s="335"/>
      <c r="AS55" s="368">
        <f t="shared" si="4"/>
        <v>0</v>
      </c>
      <c r="AT55" s="369" t="str">
        <f t="shared" si="5"/>
        <v/>
      </c>
      <c r="AU55" s="370" t="s">
        <v>6</v>
      </c>
    </row>
    <row r="56" spans="2:47" ht="15.75" customHeight="1" x14ac:dyDescent="0.45">
      <c r="B56" s="315" t="s">
        <v>257</v>
      </c>
      <c r="C56" s="316"/>
      <c r="D56" s="413"/>
      <c r="E56" s="167"/>
      <c r="F56" s="414" t="s">
        <v>258</v>
      </c>
      <c r="G56" s="415"/>
      <c r="H56" s="416"/>
      <c r="I56" s="416"/>
      <c r="J56" s="416"/>
      <c r="K56" s="416"/>
      <c r="L56" s="416"/>
      <c r="M56" s="416"/>
      <c r="N56" s="416"/>
      <c r="O56" s="416"/>
      <c r="P56" s="416"/>
      <c r="Q56" s="416"/>
      <c r="R56" s="416"/>
      <c r="S56" s="416"/>
      <c r="T56" s="416"/>
      <c r="U56" s="416"/>
      <c r="V56" s="416"/>
      <c r="W56" s="416"/>
      <c r="X56" s="417"/>
      <c r="Y56" s="23"/>
      <c r="AS56" s="368" t="str">
        <f t="shared" si="4"/>
        <v>(ケ)省エネ効果が高いと見込まれる</v>
      </c>
      <c r="AT56" s="369" t="str">
        <f t="shared" si="5"/>
        <v/>
      </c>
      <c r="AU56" s="370" t="s">
        <v>6</v>
      </c>
    </row>
    <row r="57" spans="2:47" ht="15.75" customHeight="1" x14ac:dyDescent="0.45">
      <c r="B57" s="324" t="s">
        <v>259</v>
      </c>
      <c r="C57" s="325"/>
      <c r="D57" s="391"/>
      <c r="E57" s="121"/>
      <c r="F57" s="428" t="s">
        <v>260</v>
      </c>
      <c r="G57" s="430"/>
      <c r="H57" s="421"/>
      <c r="I57" s="421"/>
      <c r="J57" s="421"/>
      <c r="K57" s="421"/>
      <c r="L57" s="421"/>
      <c r="M57" s="421"/>
      <c r="N57" s="421"/>
      <c r="O57" s="421"/>
      <c r="P57" s="421"/>
      <c r="Q57" s="421"/>
      <c r="R57" s="421"/>
      <c r="S57" s="421"/>
      <c r="T57" s="421"/>
      <c r="U57" s="421"/>
      <c r="V57" s="421"/>
      <c r="W57" s="421"/>
      <c r="X57" s="422"/>
      <c r="AS57" s="368" t="str">
        <f t="shared" si="4"/>
        <v>　未評価技術</v>
      </c>
      <c r="AT57" s="369" t="str">
        <f t="shared" si="5"/>
        <v/>
      </c>
      <c r="AU57" s="370" t="s">
        <v>6</v>
      </c>
    </row>
    <row r="58" spans="2:47" ht="15.75" customHeight="1" x14ac:dyDescent="0.45">
      <c r="B58" s="324"/>
      <c r="C58" s="325"/>
      <c r="D58" s="391"/>
      <c r="E58" s="121"/>
      <c r="F58" s="428" t="s">
        <v>261</v>
      </c>
      <c r="G58" s="430"/>
      <c r="H58" s="421"/>
      <c r="I58" s="421"/>
      <c r="J58" s="421"/>
      <c r="K58" s="421"/>
      <c r="L58" s="421"/>
      <c r="M58" s="421"/>
      <c r="N58" s="421"/>
      <c r="O58" s="421"/>
      <c r="P58" s="421"/>
      <c r="Q58" s="421"/>
      <c r="R58" s="421"/>
      <c r="S58" s="421"/>
      <c r="T58" s="421"/>
      <c r="U58" s="421"/>
      <c r="V58" s="421"/>
      <c r="W58" s="421"/>
      <c r="X58" s="422"/>
      <c r="AN58" s="370"/>
      <c r="AO58" s="431"/>
      <c r="AP58" s="370"/>
      <c r="AQ58" s="370"/>
      <c r="AR58" s="370"/>
      <c r="AS58" s="368">
        <f t="shared" si="4"/>
        <v>0</v>
      </c>
      <c r="AT58" s="369" t="str">
        <f t="shared" si="5"/>
        <v/>
      </c>
      <c r="AU58" s="370" t="s">
        <v>6</v>
      </c>
    </row>
    <row r="59" spans="2:47" ht="15.75" customHeight="1" x14ac:dyDescent="0.45">
      <c r="B59" s="324"/>
      <c r="C59" s="325"/>
      <c r="D59" s="391"/>
      <c r="E59" s="121"/>
      <c r="F59" s="428" t="s">
        <v>262</v>
      </c>
      <c r="G59" s="430"/>
      <c r="H59" s="421"/>
      <c r="I59" s="421"/>
      <c r="J59" s="421"/>
      <c r="K59" s="421"/>
      <c r="L59" s="421"/>
      <c r="M59" s="421"/>
      <c r="N59" s="421"/>
      <c r="O59" s="421"/>
      <c r="P59" s="421"/>
      <c r="Q59" s="421"/>
      <c r="R59" s="421"/>
      <c r="S59" s="421"/>
      <c r="T59" s="421"/>
      <c r="U59" s="421"/>
      <c r="V59" s="421"/>
      <c r="W59" s="421"/>
      <c r="X59" s="422"/>
      <c r="AS59" s="368">
        <f t="shared" si="4"/>
        <v>0</v>
      </c>
      <c r="AT59" s="369" t="str">
        <f t="shared" si="5"/>
        <v/>
      </c>
      <c r="AU59" s="370" t="s">
        <v>6</v>
      </c>
    </row>
    <row r="60" spans="2:47" ht="15.75" customHeight="1" x14ac:dyDescent="0.45">
      <c r="B60" s="324"/>
      <c r="C60" s="325"/>
      <c r="D60" s="391"/>
      <c r="E60" s="121"/>
      <c r="F60" s="428" t="s">
        <v>263</v>
      </c>
      <c r="G60" s="430"/>
      <c r="H60" s="421"/>
      <c r="I60" s="421"/>
      <c r="J60" s="421"/>
      <c r="K60" s="421"/>
      <c r="L60" s="421"/>
      <c r="M60" s="421"/>
      <c r="N60" s="421"/>
      <c r="O60" s="421"/>
      <c r="P60" s="421"/>
      <c r="Q60" s="421"/>
      <c r="R60" s="421"/>
      <c r="S60" s="421"/>
      <c r="T60" s="421"/>
      <c r="U60" s="421"/>
      <c r="V60" s="421"/>
      <c r="W60" s="421"/>
      <c r="X60" s="422"/>
      <c r="AN60" s="356"/>
      <c r="AO60" s="432"/>
      <c r="AP60" s="356"/>
      <c r="AQ60" s="356"/>
      <c r="AR60" s="356"/>
      <c r="AS60" s="368">
        <f t="shared" si="4"/>
        <v>0</v>
      </c>
      <c r="AT60" s="369" t="str">
        <f t="shared" si="5"/>
        <v/>
      </c>
      <c r="AU60" s="370" t="s">
        <v>6</v>
      </c>
    </row>
    <row r="61" spans="2:47" ht="15.75" customHeight="1" x14ac:dyDescent="0.45">
      <c r="B61" s="324"/>
      <c r="C61" s="325"/>
      <c r="D61" s="391"/>
      <c r="E61" s="121"/>
      <c r="F61" s="428" t="s">
        <v>264</v>
      </c>
      <c r="G61" s="430"/>
      <c r="H61" s="421"/>
      <c r="I61" s="421"/>
      <c r="J61" s="421"/>
      <c r="K61" s="421"/>
      <c r="L61" s="421"/>
      <c r="M61" s="421"/>
      <c r="N61" s="421"/>
      <c r="O61" s="421"/>
      <c r="P61" s="421"/>
      <c r="Q61" s="421"/>
      <c r="R61" s="421"/>
      <c r="S61" s="421"/>
      <c r="T61" s="421"/>
      <c r="U61" s="421"/>
      <c r="V61" s="421"/>
      <c r="W61" s="421"/>
      <c r="X61" s="422"/>
      <c r="AS61" s="368">
        <f t="shared" si="4"/>
        <v>0</v>
      </c>
      <c r="AT61" s="369" t="str">
        <f t="shared" si="5"/>
        <v/>
      </c>
      <c r="AU61" s="370" t="s">
        <v>6</v>
      </c>
    </row>
    <row r="62" spans="2:47" ht="15.75" customHeight="1" x14ac:dyDescent="0.45">
      <c r="B62" s="324"/>
      <c r="C62" s="325"/>
      <c r="D62" s="391"/>
      <c r="E62" s="121"/>
      <c r="F62" s="428" t="s">
        <v>265</v>
      </c>
      <c r="G62" s="430"/>
      <c r="H62" s="421"/>
      <c r="I62" s="421"/>
      <c r="J62" s="421"/>
      <c r="K62" s="421"/>
      <c r="L62" s="421"/>
      <c r="M62" s="421"/>
      <c r="N62" s="421"/>
      <c r="O62" s="421"/>
      <c r="P62" s="421"/>
      <c r="Q62" s="421"/>
      <c r="R62" s="421"/>
      <c r="S62" s="421"/>
      <c r="T62" s="421"/>
      <c r="U62" s="421"/>
      <c r="V62" s="421"/>
      <c r="W62" s="421"/>
      <c r="X62" s="422"/>
      <c r="AS62" s="368">
        <f t="shared" si="4"/>
        <v>0</v>
      </c>
      <c r="AT62" s="369" t="str">
        <f t="shared" si="5"/>
        <v/>
      </c>
      <c r="AU62" s="370" t="s">
        <v>6</v>
      </c>
    </row>
    <row r="63" spans="2:47" ht="15.75" customHeight="1" x14ac:dyDescent="0.45">
      <c r="B63" s="324"/>
      <c r="C63" s="325"/>
      <c r="D63" s="391"/>
      <c r="E63" s="121"/>
      <c r="F63" s="428" t="s">
        <v>266</v>
      </c>
      <c r="G63" s="430"/>
      <c r="H63" s="421"/>
      <c r="I63" s="421"/>
      <c r="J63" s="421"/>
      <c r="K63" s="421"/>
      <c r="L63" s="421"/>
      <c r="M63" s="421"/>
      <c r="N63" s="421"/>
      <c r="O63" s="421"/>
      <c r="P63" s="421"/>
      <c r="Q63" s="421"/>
      <c r="R63" s="421"/>
      <c r="S63" s="421"/>
      <c r="T63" s="421"/>
      <c r="U63" s="421"/>
      <c r="V63" s="421"/>
      <c r="W63" s="421"/>
      <c r="X63" s="422"/>
      <c r="AS63" s="368">
        <f t="shared" si="4"/>
        <v>0</v>
      </c>
      <c r="AT63" s="369" t="str">
        <f t="shared" si="5"/>
        <v/>
      </c>
      <c r="AU63" s="370" t="s">
        <v>6</v>
      </c>
    </row>
    <row r="64" spans="2:47" ht="15.75" customHeight="1" thickBot="1" x14ac:dyDescent="0.5">
      <c r="B64" s="330"/>
      <c r="C64" s="331"/>
      <c r="D64" s="332"/>
      <c r="E64" s="122"/>
      <c r="F64" s="433" t="s">
        <v>267</v>
      </c>
      <c r="G64" s="331"/>
      <c r="H64" s="334"/>
      <c r="I64" s="334"/>
      <c r="J64" s="334"/>
      <c r="K64" s="334"/>
      <c r="L64" s="334"/>
      <c r="M64" s="334"/>
      <c r="N64" s="334"/>
      <c r="O64" s="334"/>
      <c r="P64" s="334"/>
      <c r="Q64" s="334"/>
      <c r="R64" s="334"/>
      <c r="S64" s="334"/>
      <c r="T64" s="334"/>
      <c r="U64" s="334"/>
      <c r="V64" s="334"/>
      <c r="W64" s="334"/>
      <c r="X64" s="335"/>
      <c r="AS64" s="368">
        <f t="shared" si="4"/>
        <v>0</v>
      </c>
      <c r="AT64" s="369" t="str">
        <f t="shared" si="5"/>
        <v/>
      </c>
      <c r="AU64" s="370" t="s">
        <v>6</v>
      </c>
    </row>
    <row r="65" spans="1:59" ht="8.25" customHeight="1" x14ac:dyDescent="0.45">
      <c r="B65" s="325"/>
      <c r="C65" s="325"/>
      <c r="D65" s="325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7"/>
      <c r="X65" s="317"/>
      <c r="AF65" s="287"/>
    </row>
    <row r="66" spans="1:59" s="133" customFormat="1" ht="15.75" customHeight="1" thickBot="1" x14ac:dyDescent="0.45">
      <c r="B66" s="300" t="s">
        <v>134</v>
      </c>
      <c r="C66" s="343"/>
      <c r="D66" s="343"/>
      <c r="E66" s="434"/>
      <c r="F66" s="434"/>
      <c r="G66" s="434"/>
      <c r="H66" s="434"/>
      <c r="I66" s="434"/>
      <c r="J66" s="434"/>
      <c r="K66" s="434"/>
      <c r="L66" s="434"/>
      <c r="M66" s="434"/>
      <c r="N66" s="434"/>
      <c r="O66" s="434"/>
      <c r="P66" s="434"/>
      <c r="Q66" s="434"/>
      <c r="R66" s="434"/>
      <c r="S66" s="434"/>
      <c r="T66" s="434"/>
      <c r="U66" s="434"/>
      <c r="V66" s="434"/>
      <c r="W66" s="434"/>
      <c r="X66" s="435"/>
      <c r="Z66" s="436"/>
      <c r="AA66" s="436"/>
      <c r="AB66" s="436"/>
      <c r="AC66" s="436"/>
      <c r="AD66" s="436"/>
      <c r="AE66" s="436"/>
      <c r="AF66" s="436"/>
      <c r="AG66" s="436"/>
      <c r="AH66" s="436"/>
      <c r="AI66" s="436"/>
      <c r="AJ66" s="436"/>
      <c r="AK66" s="436"/>
      <c r="AL66" s="436"/>
      <c r="AM66" s="436"/>
      <c r="AN66" s="436"/>
      <c r="AO66" s="436"/>
      <c r="AP66" s="436"/>
      <c r="AQ66" s="436"/>
      <c r="AR66" s="436"/>
      <c r="AS66" s="436"/>
      <c r="AT66" s="436"/>
      <c r="AU66" s="436"/>
      <c r="AV66" s="436"/>
      <c r="AW66" s="436"/>
      <c r="AX66" s="436"/>
      <c r="AY66" s="436"/>
      <c r="AZ66" s="436"/>
      <c r="BA66" s="436"/>
      <c r="BB66" s="436"/>
      <c r="BC66" s="436"/>
      <c r="BD66" s="436"/>
      <c r="BE66" s="436"/>
      <c r="BF66" s="436"/>
      <c r="BG66" s="436"/>
    </row>
    <row r="67" spans="1:59" s="133" customFormat="1" ht="15.75" customHeight="1" thickBot="1" x14ac:dyDescent="0.5">
      <c r="B67" s="670" t="s">
        <v>135</v>
      </c>
      <c r="C67" s="671"/>
      <c r="D67" s="672"/>
      <c r="E67" s="492"/>
      <c r="F67" s="493"/>
      <c r="G67" s="493"/>
      <c r="H67" s="493"/>
      <c r="I67" s="494"/>
      <c r="J67" s="437"/>
      <c r="K67" s="437"/>
      <c r="L67" s="437"/>
      <c r="M67" s="437"/>
      <c r="N67" s="437"/>
      <c r="O67" s="437"/>
      <c r="P67" s="437"/>
      <c r="Q67" s="437"/>
      <c r="R67" s="437"/>
      <c r="S67" s="437"/>
      <c r="T67" s="437"/>
      <c r="U67" s="437"/>
      <c r="V67" s="437"/>
      <c r="W67" s="437"/>
      <c r="X67" s="438"/>
      <c r="Z67" s="436"/>
      <c r="AA67" s="436"/>
      <c r="AB67" s="436"/>
      <c r="AC67" s="436"/>
      <c r="AD67" s="436"/>
      <c r="AE67" s="436"/>
      <c r="AF67" s="436"/>
      <c r="AG67" s="436"/>
      <c r="AH67" s="436"/>
      <c r="AI67" s="436"/>
      <c r="AJ67" s="436"/>
      <c r="AK67" s="436"/>
      <c r="AL67" s="436"/>
      <c r="AM67" s="436"/>
      <c r="AN67" s="436"/>
      <c r="AO67" s="436"/>
      <c r="AP67" s="436"/>
      <c r="AQ67" s="436"/>
      <c r="AR67" s="436"/>
      <c r="AS67" s="436"/>
      <c r="AT67" s="436"/>
      <c r="AU67" s="436"/>
      <c r="AV67" s="436"/>
      <c r="AW67" s="436"/>
      <c r="AX67" s="436"/>
      <c r="AY67" s="436"/>
      <c r="AZ67" s="436"/>
      <c r="BA67" s="436"/>
      <c r="BB67" s="436"/>
      <c r="BC67" s="436"/>
      <c r="BD67" s="436"/>
      <c r="BE67" s="436"/>
      <c r="BF67" s="436"/>
      <c r="BG67" s="436"/>
    </row>
    <row r="68" spans="1:59" s="133" customFormat="1" ht="15.75" customHeight="1" thickBot="1" x14ac:dyDescent="0.45">
      <c r="B68" s="315" t="s">
        <v>268</v>
      </c>
      <c r="C68" s="316"/>
      <c r="D68" s="316"/>
      <c r="E68" s="492"/>
      <c r="F68" s="493"/>
      <c r="G68" s="493"/>
      <c r="H68" s="493"/>
      <c r="I68" s="494"/>
      <c r="J68" s="439"/>
      <c r="K68" s="439"/>
      <c r="L68" s="439"/>
      <c r="M68" s="439"/>
      <c r="N68" s="439"/>
      <c r="O68" s="439"/>
      <c r="P68" s="439"/>
      <c r="Q68" s="439"/>
      <c r="R68" s="439"/>
      <c r="S68" s="439"/>
      <c r="T68" s="439"/>
      <c r="U68" s="439"/>
      <c r="V68" s="439"/>
      <c r="W68" s="439"/>
      <c r="X68" s="440"/>
      <c r="Z68" s="436"/>
      <c r="AA68" s="436"/>
      <c r="AB68" s="436"/>
      <c r="AC68" s="436"/>
      <c r="AD68" s="436"/>
      <c r="AE68" s="436"/>
      <c r="AF68" s="436"/>
      <c r="AG68" s="436"/>
      <c r="AH68" s="436"/>
      <c r="AI68" s="436"/>
      <c r="AJ68" s="436"/>
      <c r="AK68" s="436"/>
      <c r="AL68" s="436"/>
      <c r="AM68" s="436"/>
      <c r="AN68" s="436"/>
      <c r="AO68" s="436"/>
      <c r="AP68" s="436"/>
      <c r="AQ68" s="436"/>
      <c r="AR68" s="436"/>
      <c r="AS68" s="436"/>
      <c r="AT68" s="436"/>
      <c r="AU68" s="436"/>
      <c r="AV68" s="436"/>
      <c r="AW68" s="436"/>
      <c r="AX68" s="436"/>
      <c r="AY68" s="436"/>
      <c r="AZ68" s="436"/>
      <c r="BA68" s="436"/>
      <c r="BB68" s="436"/>
      <c r="BC68" s="436"/>
      <c r="BD68" s="436"/>
      <c r="BE68" s="436"/>
      <c r="BF68" s="436"/>
      <c r="BG68" s="436"/>
    </row>
    <row r="69" spans="1:59" s="133" customFormat="1" ht="15.75" customHeight="1" thickBot="1" x14ac:dyDescent="0.5">
      <c r="B69" s="315" t="s">
        <v>137</v>
      </c>
      <c r="C69" s="316"/>
      <c r="D69" s="413"/>
      <c r="E69" s="531"/>
      <c r="F69" s="532"/>
      <c r="G69" s="532"/>
      <c r="H69" s="532"/>
      <c r="I69" s="532"/>
      <c r="J69" s="532"/>
      <c r="K69" s="532"/>
      <c r="L69" s="532"/>
      <c r="M69" s="532"/>
      <c r="N69" s="532"/>
      <c r="O69" s="532"/>
      <c r="P69" s="532"/>
      <c r="Q69" s="532"/>
      <c r="R69" s="532"/>
      <c r="S69" s="532"/>
      <c r="T69" s="532"/>
      <c r="U69" s="532"/>
      <c r="V69" s="532"/>
      <c r="W69" s="532"/>
      <c r="X69" s="533"/>
      <c r="Z69" s="436"/>
      <c r="AA69" s="436"/>
      <c r="AB69" s="436"/>
      <c r="AC69" s="436"/>
      <c r="AD69" s="436"/>
      <c r="AE69" s="436"/>
      <c r="AF69" s="436"/>
      <c r="AG69" s="436"/>
      <c r="AH69" s="436"/>
      <c r="AI69" s="436"/>
      <c r="AJ69" s="436"/>
      <c r="AK69" s="436"/>
      <c r="AL69" s="436"/>
      <c r="AM69" s="436"/>
      <c r="AN69" s="436"/>
      <c r="AO69" s="436"/>
      <c r="AP69" s="436"/>
      <c r="AQ69" s="436"/>
      <c r="AR69" s="436"/>
      <c r="AS69" s="436"/>
      <c r="AT69" s="436"/>
      <c r="AU69" s="436"/>
      <c r="AV69" s="436"/>
      <c r="AW69" s="436"/>
      <c r="AX69" s="436"/>
      <c r="AY69" s="436"/>
      <c r="AZ69" s="436"/>
      <c r="BA69" s="436"/>
      <c r="BB69" s="436"/>
      <c r="BC69" s="436"/>
      <c r="BD69" s="436"/>
      <c r="BE69" s="436"/>
      <c r="BF69" s="436"/>
      <c r="BG69" s="436"/>
    </row>
    <row r="70" spans="1:59" s="133" customFormat="1" ht="15.75" customHeight="1" thickBot="1" x14ac:dyDescent="0.5">
      <c r="B70" s="324" t="s">
        <v>138</v>
      </c>
      <c r="C70" s="325"/>
      <c r="D70" s="391"/>
      <c r="E70" s="234"/>
      <c r="F70" s="235"/>
      <c r="G70" s="235"/>
      <c r="H70" s="235"/>
      <c r="I70" s="235"/>
      <c r="J70" s="210"/>
      <c r="K70" s="236"/>
      <c r="L70" s="236"/>
      <c r="M70" s="236"/>
      <c r="N70" s="236"/>
      <c r="O70" s="236"/>
      <c r="P70" s="236"/>
      <c r="Q70" s="236"/>
      <c r="R70" s="236"/>
      <c r="S70" s="236"/>
      <c r="T70" s="236"/>
      <c r="U70" s="236"/>
      <c r="V70" s="236"/>
      <c r="W70" s="236"/>
      <c r="X70" s="237"/>
      <c r="Z70" s="436"/>
      <c r="AA70" s="436"/>
      <c r="AB70" s="436"/>
      <c r="AC70" s="436"/>
      <c r="AD70" s="436"/>
      <c r="AE70" s="436"/>
      <c r="AF70" s="436"/>
      <c r="AG70" s="436"/>
      <c r="AH70" s="436"/>
      <c r="AI70" s="436"/>
      <c r="AJ70" s="436"/>
      <c r="AK70" s="436"/>
      <c r="AL70" s="436"/>
      <c r="AM70" s="436"/>
      <c r="AN70" s="436"/>
      <c r="AO70" s="436"/>
      <c r="AP70" s="436"/>
      <c r="AQ70" s="436"/>
      <c r="AR70" s="436"/>
      <c r="AS70" s="436"/>
      <c r="AT70" s="436"/>
      <c r="AU70" s="436"/>
      <c r="AV70" s="436"/>
      <c r="AW70" s="436"/>
      <c r="AX70" s="436"/>
      <c r="AY70" s="436"/>
      <c r="AZ70" s="436"/>
      <c r="BA70" s="436"/>
      <c r="BB70" s="436"/>
      <c r="BC70" s="436"/>
      <c r="BD70" s="436"/>
      <c r="BE70" s="436"/>
      <c r="BF70" s="436"/>
      <c r="BG70" s="436"/>
    </row>
    <row r="71" spans="1:59" s="133" customFormat="1" ht="15.75" customHeight="1" thickBot="1" x14ac:dyDescent="0.45">
      <c r="B71" s="441" t="s">
        <v>139</v>
      </c>
      <c r="C71" s="442"/>
      <c r="D71" s="443"/>
      <c r="E71" s="525"/>
      <c r="F71" s="526"/>
      <c r="G71" s="526"/>
      <c r="H71" s="526"/>
      <c r="I71" s="527"/>
      <c r="J71" s="444"/>
      <c r="K71" s="373"/>
      <c r="L71" s="373"/>
      <c r="M71" s="373"/>
      <c r="N71" s="373"/>
      <c r="O71" s="373"/>
      <c r="P71" s="373"/>
      <c r="Q71" s="373"/>
      <c r="R71" s="373"/>
      <c r="S71" s="373"/>
      <c r="T71" s="373"/>
      <c r="U71" s="373"/>
      <c r="V71" s="373"/>
      <c r="W71" s="373"/>
      <c r="X71" s="374"/>
      <c r="Z71" s="436"/>
      <c r="AA71" s="436"/>
      <c r="AB71" s="436"/>
      <c r="AC71" s="436"/>
      <c r="AD71" s="436"/>
      <c r="AE71" s="436"/>
      <c r="AF71" s="436"/>
      <c r="AG71" s="436"/>
      <c r="AH71" s="436"/>
      <c r="AI71" s="436"/>
      <c r="AJ71" s="436"/>
      <c r="AK71" s="436"/>
      <c r="AL71" s="436"/>
      <c r="AM71" s="436"/>
      <c r="AN71" s="436"/>
      <c r="AO71" s="436"/>
      <c r="AP71" s="436"/>
      <c r="AQ71" s="436"/>
      <c r="AR71" s="436"/>
      <c r="AS71" s="436"/>
      <c r="AT71" s="436"/>
      <c r="AU71" s="436"/>
      <c r="AV71" s="436"/>
      <c r="AW71" s="436"/>
      <c r="AX71" s="436"/>
      <c r="AY71" s="436"/>
      <c r="AZ71" s="436"/>
      <c r="BA71" s="436"/>
      <c r="BB71" s="436"/>
      <c r="BC71" s="436"/>
      <c r="BD71" s="436"/>
      <c r="BE71" s="436"/>
      <c r="BF71" s="436"/>
      <c r="BG71" s="436"/>
    </row>
    <row r="72" spans="1:59" s="133" customFormat="1" ht="15.75" customHeight="1" thickBot="1" x14ac:dyDescent="0.45">
      <c r="B72" s="315" t="s">
        <v>140</v>
      </c>
      <c r="C72" s="442"/>
      <c r="D72" s="443"/>
      <c r="E72" s="528"/>
      <c r="F72" s="529"/>
      <c r="G72" s="529"/>
      <c r="H72" s="529"/>
      <c r="I72" s="530"/>
      <c r="J72" s="373"/>
      <c r="K72" s="373"/>
      <c r="L72" s="373"/>
      <c r="M72" s="373"/>
      <c r="N72" s="373"/>
      <c r="O72" s="373"/>
      <c r="P72" s="373"/>
      <c r="Q72" s="373"/>
      <c r="R72" s="373"/>
      <c r="S72" s="373"/>
      <c r="T72" s="373"/>
      <c r="U72" s="373"/>
      <c r="V72" s="373"/>
      <c r="W72" s="373"/>
      <c r="X72" s="374"/>
      <c r="Z72" s="436"/>
      <c r="AA72" s="436"/>
      <c r="AB72" s="436"/>
      <c r="AC72" s="436"/>
      <c r="AD72" s="436"/>
      <c r="AE72" s="436"/>
      <c r="AF72" s="436"/>
      <c r="AG72" s="436"/>
      <c r="AH72" s="436"/>
      <c r="AI72" s="436"/>
      <c r="AJ72" s="436"/>
      <c r="AK72" s="436"/>
      <c r="AL72" s="436"/>
      <c r="AM72" s="436"/>
      <c r="AN72" s="436"/>
      <c r="AO72" s="436"/>
      <c r="AP72" s="436"/>
      <c r="AQ72" s="436"/>
      <c r="AR72" s="436"/>
      <c r="AS72" s="436"/>
      <c r="AT72" s="436"/>
      <c r="AU72" s="436"/>
      <c r="AV72" s="436"/>
      <c r="AW72" s="436"/>
      <c r="AX72" s="436"/>
      <c r="AY72" s="436"/>
      <c r="AZ72" s="436"/>
      <c r="BA72" s="436"/>
      <c r="BB72" s="436"/>
      <c r="BC72" s="436"/>
      <c r="BD72" s="436"/>
      <c r="BE72" s="436"/>
      <c r="BF72" s="436"/>
      <c r="BG72" s="436"/>
    </row>
    <row r="73" spans="1:59" s="133" customFormat="1" ht="15.75" customHeight="1" thickBot="1" x14ac:dyDescent="0.5">
      <c r="B73" s="342" t="s">
        <v>141</v>
      </c>
      <c r="C73" s="445"/>
      <c r="D73" s="446"/>
      <c r="E73" s="531"/>
      <c r="F73" s="532"/>
      <c r="G73" s="532"/>
      <c r="H73" s="532"/>
      <c r="I73" s="532"/>
      <c r="J73" s="532"/>
      <c r="K73" s="532"/>
      <c r="L73" s="532"/>
      <c r="M73" s="532"/>
      <c r="N73" s="532"/>
      <c r="O73" s="532"/>
      <c r="P73" s="532"/>
      <c r="Q73" s="532"/>
      <c r="R73" s="532"/>
      <c r="S73" s="532"/>
      <c r="T73" s="532"/>
      <c r="U73" s="532"/>
      <c r="V73" s="532"/>
      <c r="W73" s="532"/>
      <c r="X73" s="533"/>
      <c r="Z73" s="436"/>
      <c r="AA73" s="436"/>
      <c r="AB73" s="436"/>
      <c r="AC73" s="436"/>
      <c r="AD73" s="436"/>
      <c r="AE73" s="436"/>
      <c r="AF73" s="436"/>
      <c r="AG73" s="436"/>
      <c r="AH73" s="436"/>
      <c r="AI73" s="436" t="s">
        <v>142</v>
      </c>
      <c r="AJ73" s="436"/>
      <c r="AK73" s="436"/>
      <c r="AL73" s="436"/>
      <c r="AM73" s="436"/>
      <c r="AN73" s="436"/>
      <c r="AO73" s="436"/>
      <c r="AP73" s="436"/>
      <c r="AQ73" s="436"/>
      <c r="AR73" s="436"/>
      <c r="AS73" s="436"/>
      <c r="AT73" s="436"/>
      <c r="AU73" s="436"/>
      <c r="AV73" s="436"/>
      <c r="AW73" s="436"/>
      <c r="AX73" s="436"/>
      <c r="AY73" s="436"/>
      <c r="AZ73" s="436"/>
      <c r="BA73" s="436"/>
      <c r="BB73" s="436"/>
      <c r="BC73" s="436"/>
      <c r="BD73" s="436"/>
      <c r="BE73" s="436"/>
      <c r="BF73" s="436"/>
      <c r="BG73" s="436"/>
    </row>
    <row r="74" spans="1:59" ht="15.75" customHeight="1" thickBot="1" x14ac:dyDescent="0.5">
      <c r="A74" s="177"/>
      <c r="B74" s="659" t="s">
        <v>143</v>
      </c>
      <c r="C74" s="660"/>
      <c r="D74" s="660"/>
      <c r="E74" s="498"/>
      <c r="F74" s="499"/>
      <c r="G74" s="500"/>
      <c r="H74" s="645" t="s">
        <v>144</v>
      </c>
      <c r="I74" s="646"/>
      <c r="J74" s="661"/>
      <c r="K74" s="662"/>
      <c r="L74" s="662"/>
      <c r="M74" s="662"/>
      <c r="N74" s="663"/>
      <c r="O74" s="447" t="s">
        <v>145</v>
      </c>
      <c r="P74" s="649" t="str">
        <f>IF(E74="","",E74)</f>
        <v/>
      </c>
      <c r="Q74" s="650"/>
      <c r="R74" s="651"/>
      <c r="S74" s="645" t="s">
        <v>144</v>
      </c>
      <c r="T74" s="646"/>
      <c r="U74" s="373"/>
      <c r="V74" s="373"/>
      <c r="W74" s="373"/>
      <c r="X74" s="374"/>
      <c r="Z74" s="291"/>
      <c r="AA74" s="311" t="s">
        <v>18</v>
      </c>
      <c r="AB74" s="287">
        <f>IF(Z77=AA74,2,0)</f>
        <v>0</v>
      </c>
      <c r="AC74" s="286">
        <v>2</v>
      </c>
      <c r="AE74" s="305" t="s">
        <v>19</v>
      </c>
      <c r="AF74" s="287">
        <f>IF(U73=AE74,2,0)</f>
        <v>0</v>
      </c>
      <c r="AG74" s="286">
        <v>2</v>
      </c>
      <c r="AH74" s="291"/>
      <c r="AI74" s="448" t="s">
        <v>146</v>
      </c>
      <c r="AJ74" s="291"/>
      <c r="AK74" s="291"/>
      <c r="AL74" s="291"/>
      <c r="AM74" s="291"/>
      <c r="AN74" s="449"/>
      <c r="AO74" s="449"/>
      <c r="AP74" s="292"/>
      <c r="AQ74" s="292"/>
      <c r="AR74" s="292"/>
      <c r="AT74" s="291"/>
      <c r="AU74" s="292"/>
      <c r="AW74" s="294"/>
      <c r="AZ74" s="291" t="s">
        <v>16</v>
      </c>
    </row>
    <row r="75" spans="1:59" ht="15.75" customHeight="1" thickBot="1" x14ac:dyDescent="0.45">
      <c r="A75" s="177"/>
      <c r="B75" s="656" t="s">
        <v>147</v>
      </c>
      <c r="C75" s="657"/>
      <c r="D75" s="658"/>
      <c r="E75" s="498"/>
      <c r="F75" s="499"/>
      <c r="G75" s="500"/>
      <c r="H75" s="652" t="s">
        <v>148</v>
      </c>
      <c r="I75" s="653"/>
      <c r="J75" s="450" t="s">
        <v>149</v>
      </c>
      <c r="K75" s="655">
        <v>9.76</v>
      </c>
      <c r="L75" s="655"/>
      <c r="M75" s="655" t="s">
        <v>150</v>
      </c>
      <c r="N75" s="655"/>
      <c r="O75" s="447" t="s">
        <v>145</v>
      </c>
      <c r="P75" s="642" t="str">
        <f>IF(E75="","",ROUNDDOWN(E75/9.76,1))</f>
        <v/>
      </c>
      <c r="Q75" s="643"/>
      <c r="R75" s="644"/>
      <c r="S75" s="652" t="s">
        <v>144</v>
      </c>
      <c r="T75" s="653"/>
      <c r="U75" s="373"/>
      <c r="V75" s="373"/>
      <c r="W75" s="373"/>
      <c r="X75" s="374"/>
      <c r="Z75" s="291"/>
      <c r="AA75" s="319" t="s">
        <v>25</v>
      </c>
      <c r="AB75" s="287">
        <f>IF(Z77=AA75,4,0)</f>
        <v>0</v>
      </c>
      <c r="AC75" s="286">
        <v>4</v>
      </c>
      <c r="AE75" s="320" t="s">
        <v>26</v>
      </c>
      <c r="AF75" s="287">
        <f>IF(U73=AE75,3,0)</f>
        <v>0</v>
      </c>
      <c r="AG75" s="286">
        <v>3</v>
      </c>
      <c r="AH75" s="290"/>
      <c r="AI75" s="291"/>
      <c r="AJ75" s="451"/>
      <c r="AK75" s="451"/>
      <c r="AL75" s="451"/>
      <c r="AM75" s="291"/>
      <c r="AN75" s="449"/>
      <c r="AO75" s="449"/>
      <c r="AP75" s="292"/>
      <c r="AQ75" s="292"/>
      <c r="AR75" s="292"/>
      <c r="AT75" s="291"/>
      <c r="AU75" s="292"/>
      <c r="AW75" s="294"/>
      <c r="AZ75" s="322" t="s">
        <v>12</v>
      </c>
      <c r="BA75" s="323">
        <f>IF(SUM(BA76:BA77)=0,1,0)</f>
        <v>1</v>
      </c>
    </row>
    <row r="76" spans="1:59" ht="15.75" customHeight="1" thickBot="1" x14ac:dyDescent="0.45">
      <c r="A76" s="177"/>
      <c r="B76" s="452" t="s">
        <v>151</v>
      </c>
      <c r="C76" s="453"/>
      <c r="D76" s="454"/>
      <c r="E76" s="518"/>
      <c r="F76" s="519"/>
      <c r="G76" s="519"/>
      <c r="H76" s="645" t="s">
        <v>148</v>
      </c>
      <c r="I76" s="654"/>
      <c r="J76" s="450" t="s">
        <v>149</v>
      </c>
      <c r="K76" s="655">
        <v>9.76</v>
      </c>
      <c r="L76" s="655"/>
      <c r="M76" s="655" t="s">
        <v>150</v>
      </c>
      <c r="N76" s="655"/>
      <c r="O76" s="447" t="s">
        <v>145</v>
      </c>
      <c r="P76" s="642" t="str">
        <f>IF(E76="","",ROUNDDOWN(E76/9.76,1))</f>
        <v/>
      </c>
      <c r="Q76" s="643"/>
      <c r="R76" s="644"/>
      <c r="S76" s="652" t="s">
        <v>144</v>
      </c>
      <c r="T76" s="653"/>
      <c r="U76" s="373"/>
      <c r="V76" s="373"/>
      <c r="W76" s="373"/>
      <c r="X76" s="374"/>
      <c r="Z76" s="291"/>
      <c r="AA76" s="286" t="s">
        <v>27</v>
      </c>
      <c r="AB76" s="327">
        <f>SUM(AB73:AB75)</f>
        <v>0</v>
      </c>
      <c r="AE76" s="286" t="s">
        <v>27</v>
      </c>
      <c r="AF76" s="327" t="str">
        <f>IF(SUM(AF35:AF75)=0,"",(SUM(AF35:AF75)))</f>
        <v/>
      </c>
      <c r="AH76" s="290"/>
      <c r="AI76" s="291"/>
      <c r="AJ76" s="451"/>
      <c r="AK76" s="451"/>
      <c r="AL76" s="451"/>
      <c r="AM76" s="291"/>
      <c r="AN76" s="449"/>
      <c r="AO76" s="449"/>
      <c r="AP76" s="292"/>
      <c r="AQ76" s="292"/>
      <c r="AR76" s="292"/>
      <c r="AT76" s="291"/>
      <c r="AU76" s="292"/>
      <c r="AW76" s="294"/>
      <c r="AZ76" s="328" t="s">
        <v>19</v>
      </c>
      <c r="BA76" s="329">
        <f>IF(AND(P79&gt;0,P79&lt;10),1,0)</f>
        <v>0</v>
      </c>
    </row>
    <row r="77" spans="1:59" ht="15.75" customHeight="1" thickBot="1" x14ac:dyDescent="0.45">
      <c r="A77" s="177"/>
      <c r="B77" s="455" t="s">
        <v>152</v>
      </c>
      <c r="C77" s="456"/>
      <c r="D77" s="457"/>
      <c r="E77" s="507"/>
      <c r="F77" s="508"/>
      <c r="G77" s="509"/>
      <c r="H77" s="510" t="s">
        <v>148</v>
      </c>
      <c r="I77" s="511"/>
      <c r="J77" s="458" t="str">
        <f>IF(H77=AI74,"","÷")</f>
        <v>÷</v>
      </c>
      <c r="K77" s="648" t="str">
        <f>IF(H77=AI74,"","9.76")</f>
        <v>9.76</v>
      </c>
      <c r="L77" s="648"/>
      <c r="M77" s="648" t="str">
        <f>IF(H77=AI74,"","MJ/kWh")</f>
        <v>MJ/kWh</v>
      </c>
      <c r="N77" s="648"/>
      <c r="O77" s="459" t="s">
        <v>145</v>
      </c>
      <c r="P77" s="649" t="str">
        <f>IF(E77="","",IF(H77=AI74,E77,ROUNDDOWN(E77/9.76,1)))</f>
        <v/>
      </c>
      <c r="Q77" s="650"/>
      <c r="R77" s="651"/>
      <c r="S77" s="652" t="s">
        <v>144</v>
      </c>
      <c r="T77" s="653"/>
      <c r="U77" s="373"/>
      <c r="V77" s="373"/>
      <c r="W77" s="373"/>
      <c r="X77" s="374"/>
      <c r="Z77" s="641"/>
      <c r="AA77" s="641"/>
      <c r="AB77" s="641"/>
      <c r="AC77" s="641"/>
      <c r="AD77" s="641"/>
      <c r="AE77" s="290"/>
      <c r="AF77" s="290"/>
      <c r="AG77" s="290"/>
      <c r="AH77" s="290"/>
      <c r="AI77" s="291"/>
      <c r="AJ77" s="451"/>
      <c r="AK77" s="451"/>
      <c r="AL77" s="451"/>
      <c r="AM77" s="291"/>
      <c r="AN77" s="449"/>
      <c r="AO77" s="449"/>
      <c r="AP77" s="292"/>
      <c r="AQ77" s="292"/>
      <c r="AR77" s="292"/>
      <c r="AT77" s="291"/>
      <c r="AU77" s="292"/>
      <c r="AW77" s="294"/>
      <c r="AZ77" s="336" t="s">
        <v>26</v>
      </c>
      <c r="BA77" s="337">
        <f>IF(P79="",0,IF(P79&gt;=10,1,0))</f>
        <v>0</v>
      </c>
    </row>
    <row r="78" spans="1:59" ht="15.75" customHeight="1" thickBot="1" x14ac:dyDescent="0.45">
      <c r="A78" s="177"/>
      <c r="B78" s="452" t="s">
        <v>153</v>
      </c>
      <c r="C78" s="460"/>
      <c r="D78" s="460"/>
      <c r="E78" s="495"/>
      <c r="F78" s="496"/>
      <c r="G78" s="496"/>
      <c r="H78" s="496"/>
      <c r="I78" s="496"/>
      <c r="J78" s="496"/>
      <c r="K78" s="496"/>
      <c r="L78" s="496"/>
      <c r="M78" s="496"/>
      <c r="N78" s="497"/>
      <c r="O78" s="372"/>
      <c r="P78" s="373"/>
      <c r="Q78" s="373"/>
      <c r="R78" s="373"/>
      <c r="S78" s="372"/>
      <c r="T78" s="372"/>
      <c r="U78" s="373"/>
      <c r="V78" s="373"/>
      <c r="W78" s="373"/>
      <c r="X78" s="374"/>
      <c r="Z78" s="291"/>
      <c r="AA78" s="291"/>
      <c r="AB78" s="291"/>
      <c r="AC78" s="291"/>
      <c r="AD78" s="291"/>
      <c r="AE78" s="291"/>
      <c r="AF78" s="291"/>
      <c r="AG78" s="291"/>
      <c r="AH78" s="291"/>
      <c r="AI78" s="291"/>
      <c r="AJ78" s="291"/>
      <c r="AK78" s="291"/>
      <c r="AL78" s="291"/>
      <c r="AM78" s="291"/>
      <c r="AN78" s="449"/>
      <c r="AO78" s="449"/>
      <c r="AP78" s="292"/>
      <c r="AQ78" s="292"/>
      <c r="AR78" s="292"/>
      <c r="AT78" s="291"/>
      <c r="AU78" s="292"/>
      <c r="AW78" s="294"/>
    </row>
    <row r="79" spans="1:59" ht="15.75" customHeight="1" thickBot="1" x14ac:dyDescent="0.45">
      <c r="A79" s="177"/>
      <c r="B79" s="452" t="s">
        <v>154</v>
      </c>
      <c r="C79" s="461"/>
      <c r="D79" s="462"/>
      <c r="E79" s="463" t="s">
        <v>155</v>
      </c>
      <c r="F79" s="331"/>
      <c r="G79" s="331"/>
      <c r="H79" s="331"/>
      <c r="I79" s="331"/>
      <c r="J79" s="331"/>
      <c r="K79" s="331"/>
      <c r="L79" s="331"/>
      <c r="M79" s="331"/>
      <c r="N79" s="331"/>
      <c r="O79" s="459" t="s">
        <v>145</v>
      </c>
      <c r="P79" s="642" t="str">
        <f>IF(SUM(P74:R77)=0,"",ROUNDDOWN(SUM(P74:R77),1))</f>
        <v/>
      </c>
      <c r="Q79" s="643"/>
      <c r="R79" s="644"/>
      <c r="S79" s="645" t="s">
        <v>144</v>
      </c>
      <c r="T79" s="646"/>
      <c r="U79" s="464"/>
      <c r="V79" s="372"/>
      <c r="W79" s="372"/>
      <c r="X79" s="465"/>
      <c r="Z79" s="291"/>
      <c r="AA79" s="291"/>
      <c r="AB79" s="291"/>
      <c r="AC79" s="291"/>
      <c r="AD79" s="291"/>
      <c r="AE79" s="291"/>
      <c r="AF79" s="291"/>
      <c r="AG79" s="291"/>
      <c r="AH79" s="291"/>
      <c r="AI79" s="291"/>
      <c r="AJ79" s="291"/>
      <c r="AK79" s="291"/>
      <c r="AL79" s="291"/>
      <c r="AM79" s="291"/>
      <c r="AN79" s="466"/>
      <c r="AO79" s="466"/>
      <c r="AP79" s="467"/>
      <c r="AQ79" s="467"/>
      <c r="AR79" s="467"/>
      <c r="AS79" s="467"/>
      <c r="AT79" s="291"/>
      <c r="AU79" s="467"/>
      <c r="AW79" s="294"/>
      <c r="AZ79" s="291" t="s">
        <v>156</v>
      </c>
      <c r="BA79" s="296"/>
    </row>
    <row r="80" spans="1:59" ht="7.5" customHeight="1" x14ac:dyDescent="0.45">
      <c r="A80" s="177"/>
      <c r="B80" s="177"/>
      <c r="C80" s="177"/>
      <c r="D80" s="177"/>
      <c r="E80" s="178"/>
      <c r="F80" s="178"/>
      <c r="G80" s="178"/>
      <c r="H80" s="178"/>
      <c r="I80" s="178"/>
      <c r="J80" s="178"/>
      <c r="K80" s="178"/>
      <c r="L80" s="178"/>
      <c r="M80" s="178"/>
      <c r="N80" s="178"/>
      <c r="O80" s="178"/>
      <c r="P80" s="178"/>
      <c r="Q80" s="178"/>
      <c r="R80" s="178"/>
      <c r="S80" s="178"/>
      <c r="T80" s="178"/>
      <c r="U80" s="178"/>
      <c r="V80" s="178"/>
      <c r="W80" s="178"/>
      <c r="X80" s="178"/>
      <c r="Z80" s="291"/>
      <c r="AE80" s="468"/>
      <c r="AH80" s="271"/>
      <c r="AI80" s="469"/>
      <c r="AJ80" s="469"/>
      <c r="AK80" s="469"/>
      <c r="AL80" s="469"/>
      <c r="AM80" s="291"/>
      <c r="AN80" s="449"/>
      <c r="AO80" s="449"/>
      <c r="AP80" s="292"/>
      <c r="AQ80" s="292"/>
      <c r="AR80" s="292"/>
      <c r="AS80" s="291"/>
      <c r="AT80" s="294"/>
      <c r="AU80" s="292"/>
    </row>
    <row r="81" spans="1:59" s="133" customFormat="1" ht="15.75" customHeight="1" thickBot="1" x14ac:dyDescent="0.5">
      <c r="B81" s="300" t="s">
        <v>157</v>
      </c>
      <c r="C81" s="301"/>
      <c r="D81" s="301"/>
      <c r="E81" s="301"/>
      <c r="F81" s="301"/>
      <c r="G81" s="301"/>
      <c r="H81" s="302"/>
      <c r="I81" s="302"/>
      <c r="J81" s="302"/>
      <c r="K81" s="301"/>
      <c r="L81" s="301"/>
      <c r="M81" s="301"/>
      <c r="N81" s="301"/>
      <c r="O81" s="302"/>
      <c r="P81" s="302"/>
      <c r="Q81" s="302"/>
      <c r="R81" s="302"/>
      <c r="S81" s="302"/>
      <c r="T81" s="302"/>
      <c r="U81" s="301"/>
      <c r="V81" s="301"/>
      <c r="W81" s="402"/>
      <c r="X81" s="403"/>
      <c r="Z81" s="436"/>
      <c r="AA81" s="436"/>
      <c r="AB81" s="436"/>
      <c r="AC81" s="436"/>
      <c r="AD81" s="436"/>
      <c r="AE81" s="436"/>
      <c r="AF81" s="436"/>
      <c r="AG81" s="436"/>
      <c r="AH81" s="436"/>
      <c r="AI81" s="436"/>
      <c r="AJ81" s="436"/>
      <c r="AK81" s="436"/>
      <c r="AL81" s="436"/>
      <c r="AM81" s="436"/>
      <c r="AN81" s="436"/>
      <c r="AO81" s="436"/>
      <c r="AP81" s="436"/>
      <c r="AQ81" s="436"/>
      <c r="AR81" s="436"/>
      <c r="AS81" s="436"/>
      <c r="AT81" s="436"/>
      <c r="AU81" s="436"/>
      <c r="AV81" s="436"/>
      <c r="AW81" s="436"/>
      <c r="AX81" s="436"/>
      <c r="AY81" s="436"/>
      <c r="AZ81" s="436"/>
      <c r="BA81" s="436"/>
      <c r="BB81" s="436"/>
      <c r="BC81" s="436"/>
      <c r="BD81" s="436"/>
      <c r="BE81" s="436"/>
      <c r="BF81" s="436"/>
      <c r="BG81" s="436"/>
    </row>
    <row r="82" spans="1:59" s="133" customFormat="1" ht="15.75" customHeight="1" thickBot="1" x14ac:dyDescent="0.45">
      <c r="B82" s="470" t="s">
        <v>158</v>
      </c>
      <c r="C82" s="471"/>
      <c r="D82" s="472"/>
      <c r="E82" s="631" t="s">
        <v>159</v>
      </c>
      <c r="F82" s="632"/>
      <c r="G82" s="633"/>
      <c r="H82" s="489"/>
      <c r="I82" s="490"/>
      <c r="J82" s="491"/>
      <c r="K82" s="634" t="s">
        <v>160</v>
      </c>
      <c r="L82" s="635"/>
      <c r="M82" s="636" t="s">
        <v>161</v>
      </c>
      <c r="N82" s="647"/>
      <c r="O82" s="638"/>
      <c r="P82" s="639"/>
      <c r="Q82" s="639"/>
      <c r="R82" s="639"/>
      <c r="S82" s="639"/>
      <c r="T82" s="640"/>
      <c r="U82" s="373"/>
      <c r="V82" s="373"/>
      <c r="W82" s="373"/>
      <c r="X82" s="374"/>
      <c r="Z82" s="436"/>
      <c r="AA82" s="436"/>
      <c r="AB82" s="436"/>
      <c r="AC82" s="436"/>
      <c r="AD82" s="436"/>
      <c r="AE82" s="436"/>
      <c r="AF82" s="436"/>
      <c r="AG82" s="473" t="s">
        <v>162</v>
      </c>
      <c r="AH82" s="436"/>
      <c r="AI82" s="436"/>
      <c r="AJ82" s="436"/>
      <c r="AK82" s="436"/>
      <c r="AL82" s="436"/>
      <c r="AM82" s="436"/>
      <c r="AN82" s="436"/>
      <c r="AO82" s="436"/>
      <c r="AP82" s="436"/>
      <c r="AQ82" s="436"/>
      <c r="AR82" s="436"/>
      <c r="AS82" s="436"/>
      <c r="AT82" s="436"/>
      <c r="AU82" s="436"/>
      <c r="AV82" s="436"/>
      <c r="AW82" s="436"/>
      <c r="AX82" s="436"/>
      <c r="AY82" s="436"/>
      <c r="AZ82" s="436"/>
      <c r="BA82" s="436"/>
      <c r="BB82" s="436"/>
      <c r="BC82" s="436"/>
      <c r="BD82" s="436"/>
      <c r="BE82" s="436"/>
      <c r="BF82" s="436"/>
      <c r="BG82" s="436"/>
    </row>
    <row r="83" spans="1:59" s="133" customFormat="1" ht="15.75" customHeight="1" thickBot="1" x14ac:dyDescent="0.45">
      <c r="B83" s="474"/>
      <c r="C83" s="264"/>
      <c r="D83" s="264"/>
      <c r="E83" s="631" t="s">
        <v>163</v>
      </c>
      <c r="F83" s="632"/>
      <c r="G83" s="633"/>
      <c r="H83" s="489"/>
      <c r="I83" s="490"/>
      <c r="J83" s="491"/>
      <c r="K83" s="634" t="s">
        <v>160</v>
      </c>
      <c r="L83" s="635"/>
      <c r="M83" s="636" t="s">
        <v>161</v>
      </c>
      <c r="N83" s="637"/>
      <c r="O83" s="638"/>
      <c r="P83" s="639"/>
      <c r="Q83" s="639"/>
      <c r="R83" s="639"/>
      <c r="S83" s="639"/>
      <c r="T83" s="640"/>
      <c r="U83" s="373"/>
      <c r="V83" s="373"/>
      <c r="W83" s="373"/>
      <c r="X83" s="374"/>
      <c r="Z83" s="436"/>
      <c r="AA83" s="362"/>
      <c r="AB83" s="362"/>
      <c r="AC83" s="362"/>
      <c r="AD83" s="362"/>
      <c r="AE83" s="436"/>
      <c r="AF83" s="436"/>
      <c r="AG83" s="473" t="s">
        <v>164</v>
      </c>
      <c r="AH83" s="436"/>
      <c r="AI83" s="436"/>
      <c r="AJ83" s="436"/>
      <c r="AK83" s="436"/>
      <c r="AL83" s="436"/>
      <c r="AM83" s="436"/>
      <c r="AN83" s="436"/>
      <c r="AO83" s="436"/>
      <c r="AP83" s="436"/>
      <c r="AQ83" s="436"/>
      <c r="AR83" s="436"/>
      <c r="AS83" s="436"/>
      <c r="AT83" s="436"/>
      <c r="AU83" s="436"/>
      <c r="AV83" s="436"/>
      <c r="AW83" s="436"/>
      <c r="AX83" s="436"/>
      <c r="AY83" s="436"/>
      <c r="AZ83" s="436"/>
      <c r="BA83" s="436"/>
      <c r="BB83" s="436"/>
      <c r="BC83" s="436"/>
      <c r="BD83" s="436"/>
      <c r="BE83" s="436"/>
      <c r="BF83" s="436"/>
      <c r="BG83" s="436"/>
    </row>
    <row r="84" spans="1:59" s="133" customFormat="1" ht="15.75" customHeight="1" thickBot="1" x14ac:dyDescent="0.45">
      <c r="B84" s="474"/>
      <c r="C84" s="264"/>
      <c r="D84" s="264"/>
      <c r="E84" s="631" t="s">
        <v>165</v>
      </c>
      <c r="F84" s="632"/>
      <c r="G84" s="633"/>
      <c r="H84" s="489"/>
      <c r="I84" s="490"/>
      <c r="J84" s="491"/>
      <c r="K84" s="634" t="s">
        <v>160</v>
      </c>
      <c r="L84" s="635"/>
      <c r="M84" s="636" t="s">
        <v>161</v>
      </c>
      <c r="N84" s="637"/>
      <c r="O84" s="638"/>
      <c r="P84" s="639"/>
      <c r="Q84" s="639"/>
      <c r="R84" s="639"/>
      <c r="S84" s="639"/>
      <c r="T84" s="640"/>
      <c r="U84" s="373"/>
      <c r="V84" s="373"/>
      <c r="W84" s="373"/>
      <c r="X84" s="374"/>
      <c r="Z84" s="436"/>
      <c r="AA84" s="475"/>
      <c r="AB84" s="475"/>
      <c r="AC84" s="475"/>
      <c r="AD84" s="475"/>
      <c r="AE84" s="436"/>
      <c r="AF84" s="436"/>
      <c r="AG84" s="473" t="s">
        <v>166</v>
      </c>
      <c r="AH84" s="436"/>
      <c r="AI84" s="436"/>
      <c r="AJ84" s="436"/>
      <c r="AK84" s="436"/>
      <c r="AL84" s="436"/>
      <c r="AM84" s="436"/>
      <c r="AN84" s="436"/>
      <c r="AO84" s="436"/>
      <c r="AP84" s="436"/>
      <c r="AQ84" s="436"/>
      <c r="AR84" s="436"/>
      <c r="AS84" s="436"/>
      <c r="AT84" s="436"/>
      <c r="AU84" s="436"/>
      <c r="AV84" s="436"/>
      <c r="AW84" s="436"/>
      <c r="AX84" s="436"/>
      <c r="AY84" s="436"/>
      <c r="AZ84" s="436"/>
      <c r="BA84" s="436"/>
      <c r="BB84" s="436"/>
      <c r="BC84" s="436"/>
      <c r="BD84" s="436"/>
      <c r="BE84" s="436"/>
      <c r="BF84" s="436"/>
      <c r="BG84" s="436"/>
    </row>
    <row r="85" spans="1:59" s="133" customFormat="1" ht="15.75" customHeight="1" thickBot="1" x14ac:dyDescent="0.45">
      <c r="B85" s="470" t="s">
        <v>167</v>
      </c>
      <c r="C85" s="471"/>
      <c r="D85" s="472"/>
      <c r="E85" s="631" t="s">
        <v>159</v>
      </c>
      <c r="F85" s="632"/>
      <c r="G85" s="633"/>
      <c r="H85" s="489"/>
      <c r="I85" s="490"/>
      <c r="J85" s="491"/>
      <c r="K85" s="634" t="s">
        <v>160</v>
      </c>
      <c r="L85" s="635"/>
      <c r="M85" s="636" t="s">
        <v>161</v>
      </c>
      <c r="N85" s="637"/>
      <c r="O85" s="638"/>
      <c r="P85" s="639"/>
      <c r="Q85" s="639"/>
      <c r="R85" s="639"/>
      <c r="S85" s="639"/>
      <c r="T85" s="640"/>
      <c r="U85" s="373"/>
      <c r="V85" s="373"/>
      <c r="W85" s="373"/>
      <c r="X85" s="374"/>
      <c r="Z85" s="436"/>
      <c r="AA85" s="436"/>
      <c r="AB85" s="436"/>
      <c r="AC85" s="436"/>
      <c r="AD85" s="436"/>
      <c r="AE85" s="436"/>
      <c r="AF85" s="436"/>
      <c r="AG85" s="473" t="s">
        <v>168</v>
      </c>
      <c r="AH85" s="436"/>
      <c r="AI85" s="436"/>
      <c r="AJ85" s="436"/>
      <c r="AK85" s="436"/>
      <c r="AL85" s="436"/>
      <c r="AM85" s="436"/>
      <c r="AN85" s="436"/>
      <c r="AO85" s="436"/>
      <c r="AP85" s="436"/>
      <c r="AQ85" s="436"/>
      <c r="AR85" s="436"/>
      <c r="AS85" s="436"/>
      <c r="AT85" s="436"/>
      <c r="AU85" s="436"/>
      <c r="AV85" s="436"/>
      <c r="AW85" s="436"/>
      <c r="AX85" s="436"/>
      <c r="AY85" s="436"/>
      <c r="AZ85" s="436"/>
      <c r="BA85" s="436"/>
      <c r="BB85" s="436"/>
      <c r="BC85" s="436"/>
      <c r="BD85" s="436"/>
      <c r="BE85" s="436"/>
      <c r="BF85" s="436"/>
      <c r="BG85" s="436"/>
    </row>
    <row r="86" spans="1:59" s="133" customFormat="1" ht="15.75" customHeight="1" thickBot="1" x14ac:dyDescent="0.45">
      <c r="B86" s="474"/>
      <c r="C86" s="264"/>
      <c r="D86" s="264"/>
      <c r="E86" s="631" t="s">
        <v>163</v>
      </c>
      <c r="F86" s="632"/>
      <c r="G86" s="633"/>
      <c r="H86" s="489"/>
      <c r="I86" s="490"/>
      <c r="J86" s="491"/>
      <c r="K86" s="634" t="s">
        <v>160</v>
      </c>
      <c r="L86" s="635"/>
      <c r="M86" s="636" t="s">
        <v>161</v>
      </c>
      <c r="N86" s="637"/>
      <c r="O86" s="638"/>
      <c r="P86" s="639"/>
      <c r="Q86" s="639"/>
      <c r="R86" s="639"/>
      <c r="S86" s="639"/>
      <c r="T86" s="640"/>
      <c r="U86" s="373"/>
      <c r="V86" s="373"/>
      <c r="W86" s="373"/>
      <c r="X86" s="374"/>
      <c r="Z86" s="436"/>
      <c r="AA86" s="436"/>
      <c r="AB86" s="436"/>
      <c r="AC86" s="436"/>
      <c r="AD86" s="436"/>
      <c r="AE86" s="436"/>
      <c r="AF86" s="436"/>
      <c r="AG86" s="473" t="s">
        <v>169</v>
      </c>
      <c r="AH86" s="436"/>
      <c r="AI86" s="436"/>
      <c r="AJ86" s="436"/>
      <c r="AK86" s="436"/>
      <c r="AL86" s="436"/>
      <c r="AM86" s="436"/>
      <c r="AN86" s="436"/>
      <c r="AO86" s="436"/>
      <c r="AP86" s="436"/>
      <c r="AQ86" s="436"/>
      <c r="AR86" s="436"/>
      <c r="AS86" s="436"/>
      <c r="AT86" s="436"/>
      <c r="AU86" s="436"/>
      <c r="AV86" s="436"/>
      <c r="AW86" s="436"/>
      <c r="AX86" s="436"/>
      <c r="AY86" s="436"/>
      <c r="AZ86" s="436"/>
      <c r="BA86" s="436"/>
      <c r="BB86" s="436"/>
      <c r="BC86" s="436"/>
      <c r="BD86" s="436"/>
      <c r="BE86" s="436"/>
      <c r="BF86" s="436"/>
      <c r="BG86" s="436"/>
    </row>
    <row r="87" spans="1:59" s="133" customFormat="1" ht="15.75" customHeight="1" thickBot="1" x14ac:dyDescent="0.45">
      <c r="B87" s="476"/>
      <c r="C87" s="477"/>
      <c r="D87" s="477"/>
      <c r="E87" s="631" t="s">
        <v>165</v>
      </c>
      <c r="F87" s="632"/>
      <c r="G87" s="633"/>
      <c r="H87" s="489"/>
      <c r="I87" s="490"/>
      <c r="J87" s="491"/>
      <c r="K87" s="634" t="s">
        <v>160</v>
      </c>
      <c r="L87" s="635"/>
      <c r="M87" s="636" t="s">
        <v>161</v>
      </c>
      <c r="N87" s="637"/>
      <c r="O87" s="638"/>
      <c r="P87" s="639"/>
      <c r="Q87" s="639"/>
      <c r="R87" s="639"/>
      <c r="S87" s="639"/>
      <c r="T87" s="640"/>
      <c r="U87" s="372"/>
      <c r="V87" s="372"/>
      <c r="W87" s="372"/>
      <c r="X87" s="465"/>
      <c r="Z87" s="436"/>
      <c r="AA87" s="436"/>
      <c r="AB87" s="436"/>
      <c r="AC87" s="436"/>
      <c r="AD87" s="436"/>
      <c r="AE87" s="436"/>
      <c r="AF87" s="436"/>
      <c r="AG87" s="473" t="s">
        <v>170</v>
      </c>
      <c r="AH87" s="436"/>
      <c r="AI87" s="436"/>
      <c r="AJ87" s="436"/>
      <c r="AK87" s="436"/>
      <c r="AL87" s="436"/>
      <c r="AM87" s="436"/>
      <c r="AN87" s="436"/>
      <c r="AO87" s="436"/>
      <c r="AP87" s="436"/>
      <c r="AQ87" s="436"/>
      <c r="AR87" s="436"/>
      <c r="AS87" s="436"/>
      <c r="AT87" s="436"/>
      <c r="AU87" s="436"/>
      <c r="AV87" s="436"/>
      <c r="AW87" s="436"/>
      <c r="AX87" s="436"/>
      <c r="AY87" s="436"/>
      <c r="AZ87" s="436"/>
      <c r="BA87" s="436"/>
      <c r="BB87" s="436"/>
      <c r="BC87" s="436"/>
      <c r="BD87" s="436"/>
      <c r="BE87" s="436"/>
      <c r="BF87" s="436"/>
      <c r="BG87" s="436"/>
    </row>
    <row r="88" spans="1:59" s="25" customFormat="1" x14ac:dyDescent="0.45">
      <c r="A88" s="3"/>
      <c r="B88" s="135" t="s">
        <v>171</v>
      </c>
      <c r="C88" s="135"/>
      <c r="D88" s="135"/>
      <c r="E88" s="177"/>
      <c r="F88" s="177"/>
      <c r="G88" s="177"/>
      <c r="H88" s="177"/>
      <c r="I88" s="177"/>
      <c r="J88" s="177"/>
      <c r="K88" s="177"/>
      <c r="L88" s="177"/>
      <c r="M88" s="177"/>
      <c r="N88" s="177"/>
      <c r="O88" s="177"/>
      <c r="P88" s="177"/>
      <c r="Q88" s="177"/>
      <c r="R88" s="177"/>
      <c r="S88" s="177"/>
      <c r="T88" s="177"/>
      <c r="U88" s="177"/>
      <c r="V88" s="177"/>
      <c r="W88" s="177"/>
      <c r="X88" s="177"/>
      <c r="Y88" s="3"/>
      <c r="Z88" s="271"/>
      <c r="AA88" s="286"/>
      <c r="AB88" s="287"/>
      <c r="AC88" s="286"/>
      <c r="AD88" s="286"/>
      <c r="AE88" s="286"/>
      <c r="AF88" s="286"/>
      <c r="AG88" s="478" t="s">
        <v>172</v>
      </c>
      <c r="AH88" s="291"/>
      <c r="AI88" s="286"/>
      <c r="AJ88" s="287"/>
      <c r="AK88" s="286"/>
      <c r="AL88" s="286"/>
      <c r="AM88" s="286"/>
      <c r="AN88" s="291"/>
      <c r="AO88" s="293"/>
      <c r="AP88" s="291"/>
      <c r="AQ88" s="291"/>
      <c r="AR88" s="291"/>
      <c r="AS88" s="292"/>
      <c r="AT88" s="293"/>
      <c r="AU88" s="294"/>
      <c r="AV88" s="291"/>
      <c r="AW88" s="291"/>
      <c r="AX88" s="291"/>
      <c r="AY88" s="291"/>
      <c r="AZ88" s="291"/>
      <c r="BA88" s="291"/>
      <c r="BB88" s="291"/>
      <c r="BC88" s="291"/>
      <c r="BD88" s="291"/>
      <c r="BE88" s="291"/>
      <c r="BF88" s="291"/>
      <c r="BG88" s="291"/>
    </row>
    <row r="89" spans="1:59" s="25" customFormat="1" x14ac:dyDescent="0.45">
      <c r="A89" s="3"/>
      <c r="B89" s="135"/>
      <c r="C89" s="135"/>
      <c r="D89" s="135"/>
      <c r="E89" s="177"/>
      <c r="F89" s="177"/>
      <c r="G89" s="177"/>
      <c r="H89" s="177"/>
      <c r="I89" s="177"/>
      <c r="J89" s="177"/>
      <c r="K89" s="177"/>
      <c r="L89" s="177"/>
      <c r="M89" s="177"/>
      <c r="N89" s="177"/>
      <c r="O89" s="177"/>
      <c r="P89" s="177"/>
      <c r="Q89" s="177"/>
      <c r="R89" s="177"/>
      <c r="S89" s="177"/>
      <c r="T89" s="177"/>
      <c r="U89" s="177"/>
      <c r="V89" s="177"/>
      <c r="W89" s="177"/>
      <c r="X89" s="177"/>
      <c r="Y89" s="3"/>
      <c r="Z89" s="271"/>
      <c r="AA89" s="286"/>
      <c r="AB89" s="287"/>
      <c r="AC89" s="286"/>
      <c r="AD89" s="286"/>
      <c r="AE89" s="286"/>
      <c r="AF89" s="286"/>
      <c r="AG89" s="473" t="s">
        <v>173</v>
      </c>
      <c r="AH89" s="291"/>
      <c r="AI89" s="286"/>
      <c r="AJ89" s="287"/>
      <c r="AK89" s="286"/>
      <c r="AL89" s="286"/>
      <c r="AM89" s="286"/>
      <c r="AN89" s="291"/>
      <c r="AO89" s="293"/>
      <c r="AP89" s="291"/>
      <c r="AQ89" s="291"/>
      <c r="AR89" s="291"/>
      <c r="AS89" s="292"/>
      <c r="AT89" s="293"/>
      <c r="AU89" s="294"/>
      <c r="AV89" s="291"/>
      <c r="AW89" s="291"/>
      <c r="AX89" s="291"/>
      <c r="AY89" s="291"/>
      <c r="AZ89" s="291"/>
      <c r="BA89" s="291"/>
      <c r="BB89" s="291"/>
      <c r="BC89" s="291"/>
      <c r="BD89" s="291"/>
      <c r="BE89" s="291"/>
      <c r="BF89" s="291"/>
      <c r="BG89" s="291"/>
    </row>
    <row r="90" spans="1:59" s="25" customFormat="1" x14ac:dyDescent="0.45">
      <c r="A90" s="3"/>
      <c r="B90" s="135"/>
      <c r="C90" s="135"/>
      <c r="D90" s="135"/>
      <c r="E90" s="177"/>
      <c r="F90" s="177"/>
      <c r="G90" s="177"/>
      <c r="H90" s="177"/>
      <c r="I90" s="177"/>
      <c r="J90" s="177"/>
      <c r="K90" s="177"/>
      <c r="L90" s="177"/>
      <c r="M90" s="177"/>
      <c r="N90" s="177"/>
      <c r="O90" s="177"/>
      <c r="P90" s="177"/>
      <c r="Q90" s="177"/>
      <c r="R90" s="177"/>
      <c r="S90" s="177"/>
      <c r="T90" s="177"/>
      <c r="U90" s="177"/>
      <c r="V90" s="177"/>
      <c r="W90" s="177"/>
      <c r="X90" s="177"/>
      <c r="Y90" s="3"/>
      <c r="Z90" s="271"/>
      <c r="AA90" s="286"/>
      <c r="AB90" s="287"/>
      <c r="AC90" s="286"/>
      <c r="AD90" s="286"/>
      <c r="AE90" s="286"/>
      <c r="AF90" s="286"/>
      <c r="AG90" s="473" t="s">
        <v>174</v>
      </c>
      <c r="AH90" s="291"/>
      <c r="AI90" s="286"/>
      <c r="AJ90" s="287"/>
      <c r="AK90" s="286"/>
      <c r="AL90" s="286"/>
      <c r="AM90" s="286"/>
      <c r="AN90" s="291"/>
      <c r="AO90" s="293"/>
      <c r="AP90" s="291"/>
      <c r="AQ90" s="291"/>
      <c r="AR90" s="291"/>
      <c r="AS90" s="292"/>
      <c r="AT90" s="293"/>
      <c r="AU90" s="294"/>
      <c r="AV90" s="291"/>
      <c r="AW90" s="291"/>
      <c r="AX90" s="291"/>
      <c r="AY90" s="291"/>
      <c r="AZ90" s="291"/>
      <c r="BA90" s="291"/>
      <c r="BB90" s="291"/>
      <c r="BC90" s="291"/>
      <c r="BD90" s="291"/>
      <c r="BE90" s="291"/>
      <c r="BF90" s="291"/>
      <c r="BG90" s="291"/>
    </row>
  </sheetData>
  <sheetProtection algorithmName="SHA-512" hashValue="KTbODKhn2NqlYYhOjL7/LIWdtisWFhsfMNqLVABKyX4t1+ZSY5HsVML8ghBQtULIngD0J7V176LWaz1X8glytQ==" saltValue="LuSu7fV+dyUnkzMV6S39xQ==" spinCount="100000" sheet="1" objects="1" scenarios="1"/>
  <mergeCells count="133">
    <mergeCell ref="AA9:AE9"/>
    <mergeCell ref="E10:G10"/>
    <mergeCell ref="H10:I10"/>
    <mergeCell ref="S2:X2"/>
    <mergeCell ref="B3:X3"/>
    <mergeCell ref="B4:X4"/>
    <mergeCell ref="B6:D6"/>
    <mergeCell ref="E6:I6"/>
    <mergeCell ref="E7:G7"/>
    <mergeCell ref="H7:I7"/>
    <mergeCell ref="J7:M7"/>
    <mergeCell ref="N7:P7"/>
    <mergeCell ref="Q7:R7"/>
    <mergeCell ref="E11:G11"/>
    <mergeCell ref="H11:I11"/>
    <mergeCell ref="E12:G12"/>
    <mergeCell ref="H12:I12"/>
    <mergeCell ref="E13:G13"/>
    <mergeCell ref="H13:I13"/>
    <mergeCell ref="E8:G8"/>
    <mergeCell ref="H8:I8"/>
    <mergeCell ref="E9:G9"/>
    <mergeCell ref="H9:I9"/>
    <mergeCell ref="B19:D19"/>
    <mergeCell ref="F19:X19"/>
    <mergeCell ref="B20:D20"/>
    <mergeCell ref="B21:D21"/>
    <mergeCell ref="F21:G21"/>
    <mergeCell ref="H21:X21"/>
    <mergeCell ref="E14:G14"/>
    <mergeCell ref="H14:I14"/>
    <mergeCell ref="B15:X15"/>
    <mergeCell ref="P16:T16"/>
    <mergeCell ref="U16:X16"/>
    <mergeCell ref="B18:D18"/>
    <mergeCell ref="E22:G22"/>
    <mergeCell ref="H22:I22"/>
    <mergeCell ref="B23:X23"/>
    <mergeCell ref="E24:G24"/>
    <mergeCell ref="H24:I24"/>
    <mergeCell ref="E25:G25"/>
    <mergeCell ref="H25:I25"/>
    <mergeCell ref="J25:O25"/>
    <mergeCell ref="P25:R25"/>
    <mergeCell ref="S25:T25"/>
    <mergeCell ref="U29:X29"/>
    <mergeCell ref="B30:D30"/>
    <mergeCell ref="B35:D35"/>
    <mergeCell ref="B37:X37"/>
    <mergeCell ref="B39:D39"/>
    <mergeCell ref="E39:I39"/>
    <mergeCell ref="E26:G26"/>
    <mergeCell ref="H26:I26"/>
    <mergeCell ref="J26:O26"/>
    <mergeCell ref="P26:R26"/>
    <mergeCell ref="S26:T26"/>
    <mergeCell ref="P29:T29"/>
    <mergeCell ref="E42:G42"/>
    <mergeCell ref="H42:I42"/>
    <mergeCell ref="AA42:AE42"/>
    <mergeCell ref="B67:D67"/>
    <mergeCell ref="E67:I67"/>
    <mergeCell ref="E68:I68"/>
    <mergeCell ref="E40:G40"/>
    <mergeCell ref="H40:I40"/>
    <mergeCell ref="J40:M40"/>
    <mergeCell ref="N40:P40"/>
    <mergeCell ref="Q40:R40"/>
    <mergeCell ref="E41:G41"/>
    <mergeCell ref="H41:I41"/>
    <mergeCell ref="E69:X69"/>
    <mergeCell ref="E71:I71"/>
    <mergeCell ref="E72:I72"/>
    <mergeCell ref="E73:X73"/>
    <mergeCell ref="B74:D74"/>
    <mergeCell ref="E74:G74"/>
    <mergeCell ref="H74:I74"/>
    <mergeCell ref="J74:N74"/>
    <mergeCell ref="P74:R74"/>
    <mergeCell ref="S74:T74"/>
    <mergeCell ref="S75:T75"/>
    <mergeCell ref="E76:G76"/>
    <mergeCell ref="H76:I76"/>
    <mergeCell ref="K76:L76"/>
    <mergeCell ref="M76:N76"/>
    <mergeCell ref="P76:R76"/>
    <mergeCell ref="S76:T76"/>
    <mergeCell ref="B75:D75"/>
    <mergeCell ref="E75:G75"/>
    <mergeCell ref="H75:I75"/>
    <mergeCell ref="K75:L75"/>
    <mergeCell ref="M75:N75"/>
    <mergeCell ref="P75:R75"/>
    <mergeCell ref="Z77:AD77"/>
    <mergeCell ref="E78:N78"/>
    <mergeCell ref="P79:R79"/>
    <mergeCell ref="S79:T79"/>
    <mergeCell ref="E82:G82"/>
    <mergeCell ref="H82:J82"/>
    <mergeCell ref="K82:L82"/>
    <mergeCell ref="M82:N82"/>
    <mergeCell ref="O82:T82"/>
    <mergeCell ref="E77:G77"/>
    <mergeCell ref="H77:I77"/>
    <mergeCell ref="K77:L77"/>
    <mergeCell ref="M77:N77"/>
    <mergeCell ref="P77:R77"/>
    <mergeCell ref="S77:T77"/>
    <mergeCell ref="E83:G83"/>
    <mergeCell ref="H83:J83"/>
    <mergeCell ref="K83:L83"/>
    <mergeCell ref="M83:N83"/>
    <mergeCell ref="O83:T83"/>
    <mergeCell ref="E84:G84"/>
    <mergeCell ref="H84:J84"/>
    <mergeCell ref="K84:L84"/>
    <mergeCell ref="M84:N84"/>
    <mergeCell ref="O84:T84"/>
    <mergeCell ref="E87:G87"/>
    <mergeCell ref="H87:J87"/>
    <mergeCell ref="K87:L87"/>
    <mergeCell ref="M87:N87"/>
    <mergeCell ref="O87:T87"/>
    <mergeCell ref="E85:G85"/>
    <mergeCell ref="H85:J85"/>
    <mergeCell ref="K85:L85"/>
    <mergeCell ref="M85:N85"/>
    <mergeCell ref="O85:T85"/>
    <mergeCell ref="E86:G86"/>
    <mergeCell ref="H86:J86"/>
    <mergeCell ref="K86:L86"/>
    <mergeCell ref="M86:N86"/>
    <mergeCell ref="O86:T86"/>
  </mergeCells>
  <phoneticPr fontId="3"/>
  <conditionalFormatting sqref="E30:E35">
    <cfRule type="expression" dxfId="27" priority="18">
      <formula>$P$29&lt;&gt;$AA$29</formula>
    </cfRule>
  </conditionalFormatting>
  <conditionalFormatting sqref="E22:G22 E24:G26 P25:R26 E18">
    <cfRule type="expression" dxfId="26" priority="19">
      <formula>$P$16&lt;&gt;$AA$16</formula>
    </cfRule>
  </conditionalFormatting>
  <conditionalFormatting sqref="E8:G9">
    <cfRule type="expression" dxfId="25" priority="20">
      <formula>$E$6=$AI$7</formula>
    </cfRule>
  </conditionalFormatting>
  <conditionalFormatting sqref="E41:G42">
    <cfRule type="expression" dxfId="24" priority="21">
      <formula>$E$39=$AI$40</formula>
    </cfRule>
  </conditionalFormatting>
  <conditionalFormatting sqref="U29:X29">
    <cfRule type="expression" dxfId="23" priority="17">
      <formula>$P$29&lt;&gt;$AA$29</formula>
    </cfRule>
  </conditionalFormatting>
  <conditionalFormatting sqref="E19">
    <cfRule type="expression" dxfId="22" priority="16">
      <formula>$P$16&lt;&gt;$AA$16</formula>
    </cfRule>
  </conditionalFormatting>
  <conditionalFormatting sqref="E20">
    <cfRule type="expression" dxfId="21" priority="15">
      <formula>$P$16&lt;&gt;$AA$16</formula>
    </cfRule>
  </conditionalFormatting>
  <conditionalFormatting sqref="E21">
    <cfRule type="expression" dxfId="20" priority="14">
      <formula>$P$16&lt;&gt;$AA$16</formula>
    </cfRule>
  </conditionalFormatting>
  <conditionalFormatting sqref="H21:X21">
    <cfRule type="expression" dxfId="19" priority="13">
      <formula>$E$21=$AI$18</formula>
    </cfRule>
  </conditionalFormatting>
  <conditionalFormatting sqref="E39">
    <cfRule type="expression" dxfId="18" priority="22">
      <formula>$AS$1=$AZ$4</formula>
    </cfRule>
  </conditionalFormatting>
  <conditionalFormatting sqref="U16:X16">
    <cfRule type="expression" dxfId="17" priority="23">
      <formula>$P$16&lt;&gt;$AA$16</formula>
    </cfRule>
    <cfRule type="expression" dxfId="16" priority="24">
      <formula>$AS$1&lt;&gt;$AZ$4</formula>
    </cfRule>
  </conditionalFormatting>
  <conditionalFormatting sqref="E6:I6 E7:G14 N7:P7 U5:X5">
    <cfRule type="expression" dxfId="15" priority="25">
      <formula>$AA$9&lt;&gt;$AA$5</formula>
    </cfRule>
  </conditionalFormatting>
  <conditionalFormatting sqref="E39:I39 E41:G42 N40:P40 U38:X38 E43:E44 E46 E49:E52 E54:E64">
    <cfRule type="expression" dxfId="14" priority="26">
      <formula>$AA$42&lt;&gt;$AA$38</formula>
    </cfRule>
  </conditionalFormatting>
  <conditionalFormatting sqref="E40:G40">
    <cfRule type="expression" dxfId="13" priority="27">
      <formula>$AA$42&lt;&gt;$AA$38</formula>
    </cfRule>
    <cfRule type="expression" dxfId="12" priority="28">
      <formula>$AA$9&lt;&gt;$AA$5</formula>
    </cfRule>
  </conditionalFormatting>
  <conditionalFormatting sqref="U66:X66">
    <cfRule type="expression" dxfId="11" priority="12">
      <formula>#REF!&lt;&gt;#REF!</formula>
    </cfRule>
  </conditionalFormatting>
  <conditionalFormatting sqref="E67 E68:I68 E71:I72">
    <cfRule type="expression" dxfId="10" priority="11">
      <formula>$Q$46&lt;&gt;$AB$46</formula>
    </cfRule>
  </conditionalFormatting>
  <conditionalFormatting sqref="E69">
    <cfRule type="expression" dxfId="9" priority="10">
      <formula>$F$50="有"</formula>
    </cfRule>
  </conditionalFormatting>
  <conditionalFormatting sqref="E73">
    <cfRule type="expression" dxfId="8" priority="9">
      <formula>$F$50="有"</formula>
    </cfRule>
  </conditionalFormatting>
  <conditionalFormatting sqref="W81:X81 H82:H84 H86:H87">
    <cfRule type="expression" dxfId="7" priority="8">
      <formula>$Q$63&lt;&gt;$AB$63</formula>
    </cfRule>
  </conditionalFormatting>
  <conditionalFormatting sqref="H85">
    <cfRule type="expression" dxfId="6" priority="7">
      <formula>$Q$63&lt;&gt;$AB$63</formula>
    </cfRule>
  </conditionalFormatting>
  <conditionalFormatting sqref="E45">
    <cfRule type="expression" dxfId="5" priority="6">
      <formula>$AA$42&lt;&gt;$AA$38</formula>
    </cfRule>
  </conditionalFormatting>
  <conditionalFormatting sqref="E48">
    <cfRule type="expression" dxfId="4" priority="5">
      <formula>$AA$42&lt;&gt;$AA$38</formula>
    </cfRule>
  </conditionalFormatting>
  <conditionalFormatting sqref="E47">
    <cfRule type="expression" dxfId="3" priority="4">
      <formula>$AA$42&lt;&gt;$AA$38</formula>
    </cfRule>
  </conditionalFormatting>
  <conditionalFormatting sqref="E53">
    <cfRule type="expression" dxfId="2" priority="3">
      <formula>$AA$42&lt;&gt;$AA$38</formula>
    </cfRule>
  </conditionalFormatting>
  <dataValidations count="15">
    <dataValidation type="list" allowBlank="1" showInputMessage="1" showErrorMessage="1" sqref="E43:E64">
      <formula1>$AC$44:$AC$45</formula1>
    </dataValidation>
    <dataValidation type="list" allowBlank="1" showInputMessage="1" showErrorMessage="1" sqref="S2:X2">
      <formula1>$AN$2:$AN$11</formula1>
    </dataValidation>
    <dataValidation type="list" allowBlank="1" showInputMessage="1" showErrorMessage="1" sqref="AA9:AE9">
      <formula1>$AA$5:$AA$7</formula1>
    </dataValidation>
    <dataValidation type="list" allowBlank="1" showInputMessage="1" showErrorMessage="1" sqref="P16:T16">
      <formula1>$AA$16:$AA$18</formula1>
    </dataValidation>
    <dataValidation type="list" allowBlank="1" showInputMessage="1" showErrorMessage="1" sqref="P29:T29">
      <formula1>$AA$29:$AA$31</formula1>
    </dataValidation>
    <dataValidation type="list" allowBlank="1" showInputMessage="1" showErrorMessage="1" sqref="AA42:AE42">
      <formula1>$AA$38:$AA$40</formula1>
    </dataValidation>
    <dataValidation type="list" allowBlank="1" showInputMessage="1" showErrorMessage="1" sqref="E39:I39 E6:I6">
      <formula1>$AI$5:$AI$7</formula1>
    </dataValidation>
    <dataValidation type="list" allowBlank="1" showInputMessage="1" showErrorMessage="1" sqref="E30:E35">
      <formula1>$AI$29:$AI$30</formula1>
    </dataValidation>
    <dataValidation type="list" allowBlank="1" showInputMessage="1" showErrorMessage="1" sqref="E18:E21">
      <formula1>$AI$17:$AI$18</formula1>
    </dataValidation>
    <dataValidation type="list" allowBlank="1" showInputMessage="1" showErrorMessage="1" sqref="AA83:AD83">
      <formula1>#REF!</formula1>
    </dataValidation>
    <dataValidation type="list" allowBlank="1" showInputMessage="1" showErrorMessage="1" sqref="E72:I72 E68:I68">
      <formula1>"　,エリア内,エリア外"</formula1>
    </dataValidation>
    <dataValidation type="list" allowBlank="1" showInputMessage="1" showErrorMessage="1" sqref="E67:I67">
      <formula1>"　,新規導入する,新規導入しない"</formula1>
    </dataValidation>
    <dataValidation type="list" allowBlank="1" showInputMessage="1" showErrorMessage="1" sqref="E71:I71">
      <formula1>"　,受入する,受入しない"</formula1>
    </dataValidation>
    <dataValidation type="list" allowBlank="1" showInputMessage="1" showErrorMessage="1" sqref="O82:T87">
      <formula1>$AG$81:$AG$90</formula1>
    </dataValidation>
    <dataValidation type="list" allowBlank="1" showInputMessage="1" showErrorMessage="1" sqref="H77:I77">
      <formula1>$AI$73:$AI$74</formula1>
    </dataValidation>
  </dataValidations>
  <printOptions horizontalCentered="1"/>
  <pageMargins left="0.31496062992125984" right="0.31496062992125984" top="0.59055118110236227" bottom="0.59055118110236227" header="0.11811023622047245" footer="0.19685039370078741"/>
  <pageSetup paperSize="9" scale="75" fitToWidth="0" orientation="portrait" r:id="rId1"/>
  <headerFooter>
    <oddFooter>&amp;C&amp;P/&amp;N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238A6C65-C71F-4C1F-B32D-2C65F3C14A43}">
            <xm:f>'\\10.224.61.10\総務部\総務部（他部開放）\★都市づくり政策部共用\〇広域調整課（他部開放）\都市政策担当（他部開放）\都市開発諸制度\各制度基準・要綱案\201221_活用方針一式\[1班1215コメント（徳）201211_環境性能報告書（案）.xlsx]②住宅用途'!#REF!&lt;&gt;""</xm:f>
            <x14:dxf>
              <fill>
                <patternFill>
                  <bgColor theme="4" tint="0.79998168889431442"/>
                </patternFill>
              </fill>
            </x14:dxf>
          </x14:cfRule>
          <xm:sqref>E78:N78</xm:sqref>
        </x14:conditionalFormatting>
        <x14:conditionalFormatting xmlns:xm="http://schemas.microsoft.com/office/excel/2006/main">
          <x14:cfRule type="expression" priority="2" id="{FA1E09D9-4F73-48E4-9188-BE8F40FC4A5B}">
            <xm:f>'\\10.224.61.10\総務部\総務部（他部開放）\★都市づくり政策部共用\〇広域調整課（他部開放）\都市政策担当（他部開放）\都市開発諸制度\各制度基準・要綱案\201221_活用方針一式\[1班1215コメント（徳）201211_環境性能報告書（案）.xlsx]②住宅用途'!#REF!&lt;&gt;'\\10.224.61.10\総務部\総務部（他部開放）\★都市づくり政策部共用\〇広域調整課（他部開放）\都市政策担当（他部開放）\都市開発諸制度\各制度基準・要綱案\201221_活用方針一式\[1班1215コメント（徳）201211_環境性能報告書（案）.xlsx]②住宅用途'!#REF!</xm:f>
            <x14:dxf>
              <fill>
                <patternFill>
                  <bgColor theme="0" tint="-0.14996795556505021"/>
                </patternFill>
              </fill>
            </x14:dxf>
          </x14:cfRule>
          <xm:sqref>E74:G77 H77:I77 P74:R77 P79:R79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②住宅用途</vt:lpstr>
      <vt:lpstr>②住宅以外の用途</vt:lpstr>
      <vt:lpstr>②住宅以外の用途!Print_Area</vt:lpstr>
      <vt:lpstr>②住宅用途!Print_Area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足達　健司</cp:lastModifiedBy>
  <cp:lastPrinted>2021-02-22T08:46:18Z</cp:lastPrinted>
  <dcterms:created xsi:type="dcterms:W3CDTF">2021-01-08T05:58:54Z</dcterms:created>
  <dcterms:modified xsi:type="dcterms:W3CDTF">2021-02-22T08:49:38Z</dcterms:modified>
</cp:coreProperties>
</file>