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3.xml" ContentType="application/vnd.openxmlformats-officedocument.drawing+xml"/>
  <Override PartName="/xl/comments9.xml" ContentType="application/vnd.openxmlformats-officedocument.spreadsheetml.comments+xml"/>
  <Override PartName="/xl/drawings/drawing4.xml" ContentType="application/vnd.openxmlformats-officedocument.drawing+xml"/>
  <Override PartName="/xl/comments10.xml" ContentType="application/vnd.openxmlformats-officedocument.spreadsheetml.comments+xml"/>
  <Override PartName="/xl/drawings/drawing5.xml" ContentType="application/vnd.openxmlformats-officedocument.drawing+xml"/>
  <Override PartName="/xl/comments11.xml" ContentType="application/vnd.openxmlformats-officedocument.spreadsheetml.comments+xml"/>
  <Override PartName="/xl/drawings/drawing6.xml" ContentType="application/vnd.openxmlformats-officedocument.drawing+xml"/>
  <Override PartName="/xl/comments12.xml" ContentType="application/vnd.openxmlformats-officedocument.spreadsheetml.comments+xml"/>
  <Override PartName="/xl/comments13.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V:\02課専用\302401保育指導課給付係\06_事業管理\認証保育所\10_運営費\☆R4\02_管外\03_事業者送付\01_提出書類\"/>
    </mc:Choice>
  </mc:AlternateContent>
  <workbookProtection workbookAlgorithmName="SHA-512" workbookHashValue="RVL+AcTHg/Vx9A52/3Sdye+AwkuCkO7FdKUZY6kpRU2pP17MfF3MaDMZChUClLOGehX/0VnIZvSaGdzTTzXVBQ==" workbookSaltValue="zQhx4UAgfjFc3Jjlo/5QXw==" workbookSpinCount="100000" lockStructure="1"/>
  <bookViews>
    <workbookView xWindow="6672" yWindow="-180" windowWidth="10272" windowHeight="8016" tabRatio="824" firstSheet="1" activeTab="1"/>
  </bookViews>
  <sheets>
    <sheet name="単価" sheetId="56" state="hidden" r:id="rId1"/>
    <sheet name="申請書" sheetId="47" r:id="rId2"/>
    <sheet name="請求書" sheetId="48" r:id="rId3"/>
    <sheet name="児童総括表" sheetId="44" r:id="rId4"/>
    <sheet name="確認表（0歳児　管内）" sheetId="46" r:id="rId5"/>
    <sheet name="確認表（１歳児　管内）" sheetId="49" r:id="rId6"/>
    <sheet name="確認表（２歳児　管内）" sheetId="50" r:id="rId7"/>
    <sheet name="確認表（３歳児　管内）" sheetId="51" r:id="rId8"/>
    <sheet name="確認表（４歳児　管内）" sheetId="52" r:id="rId9"/>
    <sheet name="確認表（５歳児　管内）" sheetId="53" r:id="rId10"/>
    <sheet name="確認表（管外）" sheetId="42" r:id="rId11"/>
    <sheet name="確認表（管外） (26～)" sheetId="57" r:id="rId12"/>
    <sheet name="確認表（管外） (51～) " sheetId="58" r:id="rId13"/>
    <sheet name="確認表（管外） (76～)  " sheetId="59" r:id="rId14"/>
    <sheet name="職員名簿" sheetId="54" r:id="rId15"/>
    <sheet name="配置数確認表" sheetId="55" r:id="rId16"/>
  </sheets>
  <definedNames>
    <definedName name="_xlnm.Print_Area" localSheetId="4">'確認表（0歳児　管内）'!$B$1:$R$53</definedName>
    <definedName name="_xlnm.Print_Area" localSheetId="5">'確認表（１歳児　管内）'!$B$1:$R$53</definedName>
    <definedName name="_xlnm.Print_Area" localSheetId="6">'確認表（２歳児　管内）'!$B$1:$R$53</definedName>
    <definedName name="_xlnm.Print_Area" localSheetId="7">'確認表（３歳児　管内）'!$B$1:$R$53</definedName>
    <definedName name="_xlnm.Print_Area" localSheetId="8">'確認表（４歳児　管内）'!$B$1:$R$53</definedName>
    <definedName name="_xlnm.Print_Area" localSheetId="9">'確認表（５歳児　管内）'!$B$1:$R$53</definedName>
    <definedName name="_xlnm.Print_Area" localSheetId="10">'確認表（管外）'!$B$1:$R$38</definedName>
    <definedName name="_xlnm.Print_Area" localSheetId="11">'確認表（管外） (26～)'!$B$1:$R$38</definedName>
    <definedName name="_xlnm.Print_Area" localSheetId="12">'確認表（管外） (51～) '!$B$1:$R$38</definedName>
    <definedName name="_xlnm.Print_Area" localSheetId="13">'確認表（管外） (76～)  '!$B$1:$R$38</definedName>
    <definedName name="_xlnm.Print_Area" localSheetId="3">児童総括表!$A$1:$S$33</definedName>
    <definedName name="_xlnm.Print_Area" localSheetId="14">職員名簿!$A$1:$Y$120</definedName>
    <definedName name="_xlnm.Print_Area" localSheetId="1">申請書!$A$1:$U$37</definedName>
    <definedName name="_xlnm.Print_Area" localSheetId="2">請求書!$A$1:$J$24</definedName>
    <definedName name="_xlnm.Print_Area" localSheetId="15">配置数確認表!$A$1:$Q$51</definedName>
    <definedName name="_xlnm.Print_Titles" localSheetId="14">職員名簿!$1:$4</definedName>
  </definedNames>
  <calcPr calcId="162913"/>
</workbook>
</file>

<file path=xl/calcChain.xml><?xml version="1.0" encoding="utf-8"?>
<calcChain xmlns="http://schemas.openxmlformats.org/spreadsheetml/2006/main">
  <c r="R38" i="57" l="1"/>
  <c r="Q38" i="57"/>
  <c r="P38" i="57"/>
  <c r="O38" i="57"/>
  <c r="N38" i="57"/>
  <c r="M38" i="57"/>
  <c r="L38" i="57"/>
  <c r="K38" i="57"/>
  <c r="J38" i="57"/>
  <c r="I38" i="57"/>
  <c r="H38" i="57"/>
  <c r="G38" i="57"/>
  <c r="R37" i="57"/>
  <c r="Q37" i="57"/>
  <c r="P37" i="57"/>
  <c r="O37" i="57"/>
  <c r="N37" i="57"/>
  <c r="M37" i="57"/>
  <c r="L37" i="57"/>
  <c r="K37" i="57"/>
  <c r="J37" i="57"/>
  <c r="I37" i="57"/>
  <c r="H37" i="57"/>
  <c r="G37" i="57"/>
  <c r="R36" i="57"/>
  <c r="Q36" i="57"/>
  <c r="P36" i="57"/>
  <c r="O36" i="57"/>
  <c r="N36" i="57"/>
  <c r="M36" i="57"/>
  <c r="L36" i="57"/>
  <c r="K36" i="57"/>
  <c r="J36" i="57"/>
  <c r="I36" i="57"/>
  <c r="H36" i="57"/>
  <c r="G36" i="57"/>
  <c r="R35" i="57"/>
  <c r="Q35" i="57"/>
  <c r="P35" i="57"/>
  <c r="O35" i="57"/>
  <c r="N35" i="57"/>
  <c r="M35" i="57"/>
  <c r="L35" i="57"/>
  <c r="K35" i="57"/>
  <c r="J35" i="57"/>
  <c r="I35" i="57"/>
  <c r="H35" i="57"/>
  <c r="G35" i="57"/>
  <c r="R34" i="57"/>
  <c r="Q34" i="57"/>
  <c r="P34" i="57"/>
  <c r="O34" i="57"/>
  <c r="N34" i="57"/>
  <c r="M34" i="57"/>
  <c r="L34" i="57"/>
  <c r="K34" i="57"/>
  <c r="J34" i="57"/>
  <c r="I34" i="57"/>
  <c r="H34" i="57"/>
  <c r="G34" i="57"/>
  <c r="R33" i="57"/>
  <c r="Q33" i="57"/>
  <c r="P33" i="57"/>
  <c r="O33" i="57"/>
  <c r="N33" i="57"/>
  <c r="M33" i="57"/>
  <c r="L33" i="57"/>
  <c r="K33" i="57"/>
  <c r="J33" i="57"/>
  <c r="I33" i="57"/>
  <c r="H33" i="57"/>
  <c r="G33" i="57"/>
  <c r="G46" i="59"/>
  <c r="R45" i="59"/>
  <c r="Q45" i="59"/>
  <c r="P45" i="59"/>
  <c r="O45" i="59"/>
  <c r="N45" i="59"/>
  <c r="M45" i="59"/>
  <c r="L45" i="59"/>
  <c r="K45" i="59"/>
  <c r="J45" i="59"/>
  <c r="I45" i="59"/>
  <c r="H45" i="59"/>
  <c r="G45" i="59"/>
  <c r="R44" i="59"/>
  <c r="Q44" i="59"/>
  <c r="P44" i="59"/>
  <c r="O44" i="59"/>
  <c r="N44" i="59"/>
  <c r="M44" i="59"/>
  <c r="L44" i="59"/>
  <c r="K44" i="59"/>
  <c r="J44" i="59"/>
  <c r="I44" i="59"/>
  <c r="H44" i="59"/>
  <c r="G44" i="59"/>
  <c r="R43" i="59"/>
  <c r="Q43" i="59"/>
  <c r="P43" i="59"/>
  <c r="O43" i="59"/>
  <c r="N43" i="59"/>
  <c r="M43" i="59"/>
  <c r="L43" i="59"/>
  <c r="K43" i="59"/>
  <c r="J43" i="59"/>
  <c r="I43" i="59"/>
  <c r="H43" i="59"/>
  <c r="G43" i="59"/>
  <c r="R42" i="59"/>
  <c r="Q42" i="59"/>
  <c r="P42" i="59"/>
  <c r="O42" i="59"/>
  <c r="N42" i="59"/>
  <c r="M42" i="59"/>
  <c r="L42" i="59"/>
  <c r="K42" i="59"/>
  <c r="J42" i="59"/>
  <c r="I42" i="59"/>
  <c r="H42" i="59"/>
  <c r="G42" i="59"/>
  <c r="R41" i="59"/>
  <c r="Q41" i="59"/>
  <c r="P41" i="59"/>
  <c r="O41" i="59"/>
  <c r="N41" i="59"/>
  <c r="M41" i="59"/>
  <c r="L41" i="59"/>
  <c r="K41" i="59"/>
  <c r="J41" i="59"/>
  <c r="I41" i="59"/>
  <c r="H41" i="59"/>
  <c r="G41" i="59"/>
  <c r="R40" i="59"/>
  <c r="Q40" i="59"/>
  <c r="P40" i="59"/>
  <c r="O40" i="59"/>
  <c r="N40" i="59"/>
  <c r="M40" i="59"/>
  <c r="L40" i="59"/>
  <c r="K40" i="59"/>
  <c r="J40" i="59"/>
  <c r="I40" i="59"/>
  <c r="H40" i="59"/>
  <c r="G40" i="59"/>
  <c r="N3" i="59"/>
  <c r="G33" i="58"/>
  <c r="G33" i="59" s="1"/>
  <c r="G32" i="57" l="1"/>
  <c r="R38" i="58"/>
  <c r="R38" i="59" s="1"/>
  <c r="Q38" i="58"/>
  <c r="Q38" i="59" s="1"/>
  <c r="P38" i="58"/>
  <c r="P38" i="59" s="1"/>
  <c r="O38" i="58"/>
  <c r="O38" i="59" s="1"/>
  <c r="N38" i="58"/>
  <c r="N38" i="59" s="1"/>
  <c r="M38" i="58"/>
  <c r="M38" i="59" s="1"/>
  <c r="L38" i="58"/>
  <c r="L38" i="59" s="1"/>
  <c r="K38" i="58"/>
  <c r="K38" i="59" s="1"/>
  <c r="J38" i="58"/>
  <c r="J38" i="59" s="1"/>
  <c r="I38" i="58"/>
  <c r="I38" i="59" s="1"/>
  <c r="H38" i="58"/>
  <c r="H38" i="59" s="1"/>
  <c r="G38" i="58"/>
  <c r="G38" i="59" s="1"/>
  <c r="R37" i="58"/>
  <c r="R37" i="59" s="1"/>
  <c r="Q37" i="58"/>
  <c r="Q37" i="59" s="1"/>
  <c r="P37" i="58"/>
  <c r="P37" i="59" s="1"/>
  <c r="O37" i="58"/>
  <c r="O37" i="59" s="1"/>
  <c r="N37" i="58"/>
  <c r="N37" i="59" s="1"/>
  <c r="M37" i="58"/>
  <c r="M37" i="59" s="1"/>
  <c r="L37" i="58"/>
  <c r="L37" i="59" s="1"/>
  <c r="K37" i="58"/>
  <c r="K37" i="59" s="1"/>
  <c r="J37" i="58"/>
  <c r="J37" i="59" s="1"/>
  <c r="I37" i="58"/>
  <c r="I37" i="59" s="1"/>
  <c r="H37" i="58"/>
  <c r="H37" i="59" s="1"/>
  <c r="G37" i="58"/>
  <c r="G37" i="59" s="1"/>
  <c r="R36" i="58"/>
  <c r="R36" i="59" s="1"/>
  <c r="Q36" i="58"/>
  <c r="Q36" i="59" s="1"/>
  <c r="P36" i="58"/>
  <c r="P36" i="59" s="1"/>
  <c r="O36" i="58"/>
  <c r="O36" i="59" s="1"/>
  <c r="N36" i="58"/>
  <c r="N36" i="59" s="1"/>
  <c r="M36" i="58"/>
  <c r="M36" i="59" s="1"/>
  <c r="L36" i="58"/>
  <c r="L36" i="59" s="1"/>
  <c r="K36" i="58"/>
  <c r="K36" i="59" s="1"/>
  <c r="J36" i="58"/>
  <c r="J36" i="59" s="1"/>
  <c r="I36" i="58"/>
  <c r="I36" i="59" s="1"/>
  <c r="H36" i="58"/>
  <c r="H36" i="59" s="1"/>
  <c r="G36" i="58"/>
  <c r="G36" i="59" s="1"/>
  <c r="R35" i="58"/>
  <c r="R35" i="59" s="1"/>
  <c r="Q35" i="58"/>
  <c r="Q35" i="59" s="1"/>
  <c r="P35" i="58"/>
  <c r="P35" i="59" s="1"/>
  <c r="O35" i="58"/>
  <c r="O35" i="59" s="1"/>
  <c r="N35" i="58"/>
  <c r="N35" i="59" s="1"/>
  <c r="M35" i="58"/>
  <c r="M35" i="59" s="1"/>
  <c r="L35" i="58"/>
  <c r="L35" i="59" s="1"/>
  <c r="K35" i="58"/>
  <c r="K35" i="59" s="1"/>
  <c r="J35" i="58"/>
  <c r="J35" i="59" s="1"/>
  <c r="I35" i="58"/>
  <c r="I35" i="59" s="1"/>
  <c r="H35" i="58"/>
  <c r="H35" i="59" s="1"/>
  <c r="G35" i="58"/>
  <c r="G35" i="59" s="1"/>
  <c r="R34" i="58"/>
  <c r="R34" i="59" s="1"/>
  <c r="Q34" i="58"/>
  <c r="Q34" i="59" s="1"/>
  <c r="P34" i="58"/>
  <c r="P34" i="59" s="1"/>
  <c r="O34" i="58"/>
  <c r="O34" i="59" s="1"/>
  <c r="N34" i="58"/>
  <c r="N34" i="59" s="1"/>
  <c r="M34" i="58"/>
  <c r="M34" i="59" s="1"/>
  <c r="L34" i="58"/>
  <c r="L34" i="59" s="1"/>
  <c r="K34" i="58"/>
  <c r="K34" i="59" s="1"/>
  <c r="J34" i="58"/>
  <c r="J34" i="59" s="1"/>
  <c r="I34" i="58"/>
  <c r="I34" i="59" s="1"/>
  <c r="H34" i="58"/>
  <c r="H34" i="59" s="1"/>
  <c r="G34" i="58"/>
  <c r="G34" i="59" s="1"/>
  <c r="G32" i="59" s="1"/>
  <c r="R33" i="58"/>
  <c r="R33" i="59" s="1"/>
  <c r="R32" i="59" s="1"/>
  <c r="Q33" i="58"/>
  <c r="Q33" i="59" s="1"/>
  <c r="P33" i="58"/>
  <c r="P33" i="59" s="1"/>
  <c r="P32" i="59" s="1"/>
  <c r="O33" i="58"/>
  <c r="O33" i="59" s="1"/>
  <c r="O32" i="59" s="1"/>
  <c r="N33" i="58"/>
  <c r="N33" i="59" s="1"/>
  <c r="N32" i="59" s="1"/>
  <c r="M33" i="58"/>
  <c r="M33" i="59" s="1"/>
  <c r="L33" i="58"/>
  <c r="L33" i="59" s="1"/>
  <c r="L32" i="59" s="1"/>
  <c r="K33" i="58"/>
  <c r="K33" i="59" s="1"/>
  <c r="K32" i="59" s="1"/>
  <c r="J33" i="58"/>
  <c r="J33" i="59" s="1"/>
  <c r="I33" i="58"/>
  <c r="I33" i="59" s="1"/>
  <c r="H33" i="58"/>
  <c r="H33" i="59" s="1"/>
  <c r="H32" i="59" s="1"/>
  <c r="G46" i="58"/>
  <c r="R45" i="58"/>
  <c r="Q45" i="58"/>
  <c r="P45" i="58"/>
  <c r="O45" i="58"/>
  <c r="N45" i="58"/>
  <c r="M45" i="58"/>
  <c r="L45" i="58"/>
  <c r="K45" i="58"/>
  <c r="J45" i="58"/>
  <c r="I45" i="58"/>
  <c r="H45" i="58"/>
  <c r="G45" i="58"/>
  <c r="R44" i="58"/>
  <c r="Q44" i="58"/>
  <c r="P44" i="58"/>
  <c r="O44" i="58"/>
  <c r="N44" i="58"/>
  <c r="M44" i="58"/>
  <c r="L44" i="58"/>
  <c r="K44" i="58"/>
  <c r="J44" i="58"/>
  <c r="I44" i="58"/>
  <c r="H44" i="58"/>
  <c r="G44" i="58"/>
  <c r="R43" i="58"/>
  <c r="Q43" i="58"/>
  <c r="P43" i="58"/>
  <c r="O43" i="58"/>
  <c r="N43" i="58"/>
  <c r="M43" i="58"/>
  <c r="L43" i="58"/>
  <c r="K43" i="58"/>
  <c r="J43" i="58"/>
  <c r="I43" i="58"/>
  <c r="H43" i="58"/>
  <c r="G43" i="58"/>
  <c r="R42" i="58"/>
  <c r="Q42" i="58"/>
  <c r="P42" i="58"/>
  <c r="O42" i="58"/>
  <c r="N42" i="58"/>
  <c r="M42" i="58"/>
  <c r="L42" i="58"/>
  <c r="K42" i="58"/>
  <c r="J42" i="58"/>
  <c r="I42" i="58"/>
  <c r="H42" i="58"/>
  <c r="G42" i="58"/>
  <c r="R41" i="58"/>
  <c r="Q41" i="58"/>
  <c r="P41" i="58"/>
  <c r="O41" i="58"/>
  <c r="N41" i="58"/>
  <c r="M41" i="58"/>
  <c r="L41" i="58"/>
  <c r="K41" i="58"/>
  <c r="J41" i="58"/>
  <c r="I41" i="58"/>
  <c r="H41" i="58"/>
  <c r="G41" i="58"/>
  <c r="R40" i="58"/>
  <c r="Q40" i="58"/>
  <c r="P40" i="58"/>
  <c r="O40" i="58"/>
  <c r="N40" i="58"/>
  <c r="M40" i="58"/>
  <c r="L40" i="58"/>
  <c r="K40" i="58"/>
  <c r="J40" i="58"/>
  <c r="I40" i="58"/>
  <c r="H40" i="58"/>
  <c r="G40" i="58"/>
  <c r="N3" i="58"/>
  <c r="J32" i="59" l="1"/>
  <c r="M32" i="59"/>
  <c r="Q32" i="59"/>
  <c r="I32" i="59"/>
  <c r="J32" i="58"/>
  <c r="R32" i="58"/>
  <c r="O32" i="58"/>
  <c r="M32" i="58"/>
  <c r="N32" i="58"/>
  <c r="P32" i="58"/>
  <c r="H32" i="58"/>
  <c r="I32" i="58"/>
  <c r="Q32" i="58"/>
  <c r="K32" i="58"/>
  <c r="L32" i="58"/>
  <c r="G32" i="58"/>
  <c r="L32" i="57"/>
  <c r="G46" i="57"/>
  <c r="R45" i="57"/>
  <c r="Q45" i="57"/>
  <c r="P45" i="57"/>
  <c r="O45" i="57"/>
  <c r="N45" i="57"/>
  <c r="M45" i="57"/>
  <c r="L45" i="57"/>
  <c r="K45" i="57"/>
  <c r="J45" i="57"/>
  <c r="I45" i="57"/>
  <c r="H45" i="57"/>
  <c r="G45" i="57"/>
  <c r="R44" i="57"/>
  <c r="Q44" i="57"/>
  <c r="P44" i="57"/>
  <c r="O44" i="57"/>
  <c r="N44" i="57"/>
  <c r="M44" i="57"/>
  <c r="L44" i="57"/>
  <c r="K44" i="57"/>
  <c r="J44" i="57"/>
  <c r="I44" i="57"/>
  <c r="H44" i="57"/>
  <c r="G44" i="57"/>
  <c r="R43" i="57"/>
  <c r="Q43" i="57"/>
  <c r="P43" i="57"/>
  <c r="O43" i="57"/>
  <c r="N43" i="57"/>
  <c r="M43" i="57"/>
  <c r="L43" i="57"/>
  <c r="K43" i="57"/>
  <c r="J43" i="57"/>
  <c r="I43" i="57"/>
  <c r="H43" i="57"/>
  <c r="G43" i="57"/>
  <c r="R42" i="57"/>
  <c r="Q42" i="57"/>
  <c r="P42" i="57"/>
  <c r="O42" i="57"/>
  <c r="N42" i="57"/>
  <c r="M42" i="57"/>
  <c r="L42" i="57"/>
  <c r="K42" i="57"/>
  <c r="J42" i="57"/>
  <c r="I42" i="57"/>
  <c r="H42" i="57"/>
  <c r="G42" i="57"/>
  <c r="R41" i="57"/>
  <c r="Q41" i="57"/>
  <c r="P41" i="57"/>
  <c r="O41" i="57"/>
  <c r="N41" i="57"/>
  <c r="M41" i="57"/>
  <c r="L41" i="57"/>
  <c r="K41" i="57"/>
  <c r="J41" i="57"/>
  <c r="I41" i="57"/>
  <c r="H41" i="57"/>
  <c r="G41" i="57"/>
  <c r="R40" i="57"/>
  <c r="Q40" i="57"/>
  <c r="P40" i="57"/>
  <c r="O40" i="57"/>
  <c r="N40" i="57"/>
  <c r="M40" i="57"/>
  <c r="L40" i="57"/>
  <c r="K40" i="57"/>
  <c r="J40" i="57"/>
  <c r="I40" i="57"/>
  <c r="H40" i="57"/>
  <c r="G40" i="57"/>
  <c r="N3" i="57"/>
  <c r="H32" i="57" l="1"/>
  <c r="K22" i="47"/>
  <c r="G25" i="47"/>
  <c r="G24" i="47"/>
  <c r="G23" i="47"/>
  <c r="G22" i="47"/>
  <c r="AC25" i="54" l="1"/>
  <c r="AC27" i="54"/>
  <c r="AC29" i="54"/>
  <c r="AC31" i="54"/>
  <c r="AC23" i="54"/>
  <c r="AD31" i="54"/>
  <c r="G41" i="42"/>
  <c r="G40" i="42"/>
  <c r="G43" i="42"/>
  <c r="G42" i="42"/>
  <c r="R45" i="42"/>
  <c r="Q45" i="42"/>
  <c r="P45" i="42"/>
  <c r="O45" i="42"/>
  <c r="N45" i="42"/>
  <c r="M45" i="42"/>
  <c r="L45" i="42"/>
  <c r="K45" i="42"/>
  <c r="J45" i="42"/>
  <c r="I45" i="42"/>
  <c r="H45" i="42"/>
  <c r="G45" i="42"/>
  <c r="R44" i="42"/>
  <c r="Q44" i="42"/>
  <c r="P44" i="42"/>
  <c r="O44" i="42"/>
  <c r="N44" i="42"/>
  <c r="M44" i="42"/>
  <c r="L44" i="42"/>
  <c r="K44" i="42"/>
  <c r="J44" i="42"/>
  <c r="I44" i="42"/>
  <c r="H44" i="42"/>
  <c r="G44" i="42"/>
  <c r="R43" i="42"/>
  <c r="Q43" i="42"/>
  <c r="P43" i="42"/>
  <c r="O43" i="42"/>
  <c r="N43" i="42"/>
  <c r="M43" i="42"/>
  <c r="L43" i="42"/>
  <c r="K43" i="42"/>
  <c r="J43" i="42"/>
  <c r="I43" i="42"/>
  <c r="H43" i="42"/>
  <c r="R42" i="42"/>
  <c r="Q42" i="42"/>
  <c r="P42" i="42"/>
  <c r="O42" i="42"/>
  <c r="N42" i="42"/>
  <c r="M42" i="42"/>
  <c r="L42" i="42"/>
  <c r="K42" i="42"/>
  <c r="J42" i="42"/>
  <c r="I42" i="42"/>
  <c r="H42" i="42"/>
  <c r="R41" i="42"/>
  <c r="Q41" i="42"/>
  <c r="P41" i="42"/>
  <c r="O41" i="42"/>
  <c r="N41" i="42"/>
  <c r="M41" i="42"/>
  <c r="L41" i="42"/>
  <c r="K41" i="42"/>
  <c r="J41" i="42"/>
  <c r="I41" i="42"/>
  <c r="H41" i="42"/>
  <c r="R40" i="42"/>
  <c r="Q40" i="42"/>
  <c r="P40" i="42"/>
  <c r="O40" i="42"/>
  <c r="N40" i="42"/>
  <c r="M40" i="42"/>
  <c r="L40" i="42"/>
  <c r="K40" i="42"/>
  <c r="J40" i="42"/>
  <c r="I40" i="42"/>
  <c r="H40" i="42"/>
  <c r="G46" i="42"/>
  <c r="G33" i="42"/>
  <c r="Q53" i="53"/>
  <c r="P53" i="53"/>
  <c r="O53" i="53"/>
  <c r="N53" i="53"/>
  <c r="M53" i="53"/>
  <c r="L53" i="53"/>
  <c r="K53" i="53"/>
  <c r="J53" i="53"/>
  <c r="I53" i="53"/>
  <c r="H53" i="53"/>
  <c r="G53" i="53"/>
  <c r="F53" i="53"/>
  <c r="Q52" i="53"/>
  <c r="P52" i="53"/>
  <c r="O52" i="53"/>
  <c r="N52" i="53"/>
  <c r="M52" i="53"/>
  <c r="L52" i="53"/>
  <c r="K52" i="53"/>
  <c r="J52" i="53"/>
  <c r="I52" i="53"/>
  <c r="H52" i="53"/>
  <c r="G52" i="53"/>
  <c r="F52" i="53"/>
  <c r="Q53" i="52"/>
  <c r="P53" i="52"/>
  <c r="O53" i="52"/>
  <c r="N53" i="52"/>
  <c r="M53" i="52"/>
  <c r="L53" i="52"/>
  <c r="K53" i="52"/>
  <c r="J53" i="52"/>
  <c r="I53" i="52"/>
  <c r="H53" i="52"/>
  <c r="G53" i="52"/>
  <c r="F53" i="52"/>
  <c r="Q52" i="52"/>
  <c r="P52" i="52"/>
  <c r="O52" i="52"/>
  <c r="N52" i="52"/>
  <c r="M52" i="52"/>
  <c r="L52" i="52"/>
  <c r="K52" i="52"/>
  <c r="J52" i="52"/>
  <c r="I52" i="52"/>
  <c r="H52" i="52"/>
  <c r="G52" i="52"/>
  <c r="F52" i="52"/>
  <c r="Q53" i="51"/>
  <c r="P53" i="51"/>
  <c r="O53" i="51"/>
  <c r="N53" i="51"/>
  <c r="M53" i="51"/>
  <c r="L53" i="51"/>
  <c r="K53" i="51"/>
  <c r="J53" i="51"/>
  <c r="I53" i="51"/>
  <c r="H53" i="51"/>
  <c r="G53" i="51"/>
  <c r="F53" i="51"/>
  <c r="Q52" i="51"/>
  <c r="P52" i="51"/>
  <c r="O52" i="51"/>
  <c r="N52" i="51"/>
  <c r="M52" i="51"/>
  <c r="L52" i="51"/>
  <c r="K52" i="51"/>
  <c r="J52" i="51"/>
  <c r="I52" i="51"/>
  <c r="H52" i="51"/>
  <c r="G52" i="51"/>
  <c r="F52" i="51"/>
  <c r="Q53" i="50"/>
  <c r="P53" i="50"/>
  <c r="O53" i="50"/>
  <c r="N53" i="50"/>
  <c r="M53" i="50"/>
  <c r="L53" i="50"/>
  <c r="K53" i="50"/>
  <c r="J53" i="50"/>
  <c r="I53" i="50"/>
  <c r="H53" i="50"/>
  <c r="G53" i="50"/>
  <c r="F53" i="50"/>
  <c r="Q52" i="50"/>
  <c r="P52" i="50"/>
  <c r="O52" i="50"/>
  <c r="N52" i="50"/>
  <c r="M52" i="50"/>
  <c r="L52" i="50"/>
  <c r="K52" i="50"/>
  <c r="J52" i="50"/>
  <c r="I52" i="50"/>
  <c r="H52" i="50"/>
  <c r="G52" i="50"/>
  <c r="F52" i="50"/>
  <c r="Q53" i="49"/>
  <c r="P53" i="49"/>
  <c r="O53" i="49"/>
  <c r="N53" i="49"/>
  <c r="M53" i="49"/>
  <c r="L53" i="49"/>
  <c r="K53" i="49"/>
  <c r="J53" i="49"/>
  <c r="I53" i="49"/>
  <c r="H53" i="49"/>
  <c r="G53" i="49"/>
  <c r="F53" i="49"/>
  <c r="Q52" i="49"/>
  <c r="P52" i="49"/>
  <c r="O52" i="49"/>
  <c r="N52" i="49"/>
  <c r="M52" i="49"/>
  <c r="L52" i="49"/>
  <c r="K52" i="49"/>
  <c r="J52" i="49"/>
  <c r="I52" i="49"/>
  <c r="H52" i="49"/>
  <c r="G52" i="49"/>
  <c r="F52" i="49"/>
  <c r="Q53" i="46"/>
  <c r="P53" i="46"/>
  <c r="O53" i="46"/>
  <c r="N53" i="46"/>
  <c r="M53" i="46"/>
  <c r="L53" i="46"/>
  <c r="K53" i="46"/>
  <c r="J53" i="46"/>
  <c r="I53" i="46"/>
  <c r="H53" i="46"/>
  <c r="G53" i="46"/>
  <c r="F53" i="46"/>
  <c r="Q52" i="46"/>
  <c r="P52" i="46"/>
  <c r="O52" i="46"/>
  <c r="N52" i="46"/>
  <c r="M52" i="46"/>
  <c r="L52" i="46"/>
  <c r="K52" i="46"/>
  <c r="J52" i="46"/>
  <c r="I52" i="46"/>
  <c r="H52" i="46"/>
  <c r="G52" i="46"/>
  <c r="F52" i="46"/>
  <c r="H33" i="42"/>
  <c r="I33" i="42"/>
  <c r="J33" i="42"/>
  <c r="K33" i="42"/>
  <c r="L33" i="42"/>
  <c r="M33" i="42"/>
  <c r="N33" i="42"/>
  <c r="O33" i="42"/>
  <c r="P33" i="42"/>
  <c r="Q33" i="42"/>
  <c r="R33" i="42"/>
  <c r="H34" i="42"/>
  <c r="I34" i="42"/>
  <c r="J34" i="42"/>
  <c r="K34" i="42"/>
  <c r="L34" i="42"/>
  <c r="M34" i="42"/>
  <c r="N34" i="42"/>
  <c r="O34" i="42"/>
  <c r="P34" i="42"/>
  <c r="Q34" i="42"/>
  <c r="R34" i="42"/>
  <c r="H35" i="42"/>
  <c r="I35" i="42"/>
  <c r="J35" i="42"/>
  <c r="K35" i="42"/>
  <c r="L35" i="42"/>
  <c r="M35" i="42"/>
  <c r="N35" i="42"/>
  <c r="O35" i="42"/>
  <c r="P35" i="42"/>
  <c r="Q35" i="42"/>
  <c r="R35" i="42"/>
  <c r="H36" i="42"/>
  <c r="I36" i="42"/>
  <c r="J36" i="42"/>
  <c r="K36" i="42"/>
  <c r="L36" i="42"/>
  <c r="M36" i="42"/>
  <c r="N36" i="42"/>
  <c r="O36" i="42"/>
  <c r="P36" i="42"/>
  <c r="Q36" i="42"/>
  <c r="R36" i="42"/>
  <c r="H37" i="42"/>
  <c r="I37" i="42"/>
  <c r="J37" i="42"/>
  <c r="K37" i="42"/>
  <c r="L37" i="42"/>
  <c r="M37" i="42"/>
  <c r="N37" i="42"/>
  <c r="O37" i="42"/>
  <c r="P37" i="42"/>
  <c r="Q37" i="42"/>
  <c r="R37" i="42"/>
  <c r="H38" i="42"/>
  <c r="I38" i="42"/>
  <c r="J38" i="42"/>
  <c r="K38" i="42"/>
  <c r="L38" i="42"/>
  <c r="M38" i="42"/>
  <c r="N38" i="42"/>
  <c r="O38" i="42"/>
  <c r="P38" i="42"/>
  <c r="Q38" i="42"/>
  <c r="R38" i="42"/>
  <c r="G34" i="42"/>
  <c r="G35" i="42"/>
  <c r="G36" i="42"/>
  <c r="G37" i="42"/>
  <c r="G38" i="42"/>
  <c r="K32" i="57" l="1"/>
  <c r="M32" i="57"/>
  <c r="P32" i="57"/>
  <c r="Q32" i="57"/>
  <c r="O32" i="57"/>
  <c r="I32" i="57"/>
  <c r="J32" i="57"/>
  <c r="N32" i="57"/>
  <c r="R32" i="57"/>
  <c r="F54" i="46"/>
  <c r="G32" i="42"/>
  <c r="W78" i="54" l="1"/>
  <c r="W79" i="54" s="1"/>
  <c r="G78" i="54"/>
  <c r="G79" i="54" s="1"/>
  <c r="C12" i="44" l="1"/>
  <c r="N3" i="49" l="1"/>
  <c r="I22" i="47"/>
  <c r="N3" i="51" l="1"/>
  <c r="N3" i="46"/>
  <c r="N3" i="52"/>
  <c r="N3" i="50"/>
  <c r="N3" i="42"/>
  <c r="N3" i="53"/>
  <c r="A11" i="48"/>
  <c r="B12" i="47"/>
  <c r="M3" i="54"/>
  <c r="I3" i="54"/>
  <c r="I5" i="55" s="1"/>
  <c r="P1" i="54"/>
  <c r="K3" i="55" s="1"/>
  <c r="N1" i="54"/>
  <c r="I3" i="55" s="1"/>
  <c r="N38" i="55"/>
  <c r="K20" i="55"/>
  <c r="I20" i="55"/>
  <c r="G20" i="55"/>
  <c r="M19" i="55"/>
  <c r="M20" i="55" s="1"/>
  <c r="K19" i="55"/>
  <c r="K21" i="55" s="1"/>
  <c r="I19" i="55"/>
  <c r="G19" i="55"/>
  <c r="O12" i="55"/>
  <c r="L5" i="55"/>
  <c r="O120" i="54"/>
  <c r="AD119" i="54"/>
  <c r="AC119" i="54"/>
  <c r="AB119" i="54"/>
  <c r="O118" i="54"/>
  <c r="AD117" i="54"/>
  <c r="AC117" i="54"/>
  <c r="AB117" i="54"/>
  <c r="O111" i="54"/>
  <c r="AD110" i="54"/>
  <c r="AC110" i="54"/>
  <c r="AB110" i="54"/>
  <c r="O109" i="54"/>
  <c r="AD108" i="54"/>
  <c r="AC108" i="54"/>
  <c r="AB108" i="54"/>
  <c r="O102" i="54"/>
  <c r="AD101" i="54"/>
  <c r="AC101" i="54"/>
  <c r="AB101" i="54"/>
  <c r="O100" i="54"/>
  <c r="AD99" i="54"/>
  <c r="AC99" i="54"/>
  <c r="AB99" i="54"/>
  <c r="O98" i="54"/>
  <c r="AD97" i="54"/>
  <c r="AC97" i="54"/>
  <c r="AB97" i="54"/>
  <c r="O96" i="54"/>
  <c r="AD95" i="54"/>
  <c r="AC95" i="54"/>
  <c r="AB95" i="54"/>
  <c r="O94" i="54"/>
  <c r="AD93" i="54"/>
  <c r="AC93" i="54"/>
  <c r="AB93" i="54"/>
  <c r="O92" i="54"/>
  <c r="AD91" i="54"/>
  <c r="AC91" i="54"/>
  <c r="AB91" i="54"/>
  <c r="O90" i="54"/>
  <c r="AD89" i="54"/>
  <c r="AC89" i="54"/>
  <c r="AB89" i="54"/>
  <c r="O88" i="54"/>
  <c r="AD87" i="54"/>
  <c r="AC87" i="54"/>
  <c r="AB87" i="54"/>
  <c r="O86" i="54"/>
  <c r="AD85" i="54"/>
  <c r="AC85" i="54"/>
  <c r="AB85" i="54"/>
  <c r="O84" i="54"/>
  <c r="AD83" i="54"/>
  <c r="AC83" i="54"/>
  <c r="AB83" i="54"/>
  <c r="G80" i="54" s="1"/>
  <c r="N80" i="54"/>
  <c r="N78" i="54" s="1"/>
  <c r="N79" i="54" s="1"/>
  <c r="N77" i="54"/>
  <c r="G77" i="54"/>
  <c r="W77" i="54" s="1"/>
  <c r="O72" i="54"/>
  <c r="AD71" i="54"/>
  <c r="AC71" i="54"/>
  <c r="AB71" i="54"/>
  <c r="AA71" i="54"/>
  <c r="O70" i="54"/>
  <c r="AD69" i="54"/>
  <c r="AC69" i="54"/>
  <c r="AB69" i="54"/>
  <c r="AA69" i="54"/>
  <c r="O68" i="54"/>
  <c r="AD67" i="54"/>
  <c r="AC67" i="54"/>
  <c r="AB67" i="54"/>
  <c r="AA67" i="54"/>
  <c r="O66" i="54"/>
  <c r="AD65" i="54"/>
  <c r="AC65" i="54"/>
  <c r="AB65" i="54"/>
  <c r="AA65" i="54"/>
  <c r="O64" i="54"/>
  <c r="AD63" i="54"/>
  <c r="AC63" i="54"/>
  <c r="AB63" i="54"/>
  <c r="AA63" i="54"/>
  <c r="O62" i="54"/>
  <c r="AD61" i="54"/>
  <c r="AC61" i="54"/>
  <c r="AB61" i="54"/>
  <c r="AA61" i="54"/>
  <c r="O60" i="54"/>
  <c r="AD59" i="54"/>
  <c r="AC59" i="54"/>
  <c r="AB59" i="54"/>
  <c r="AA59" i="54"/>
  <c r="O58" i="54"/>
  <c r="AD57" i="54"/>
  <c r="AC57" i="54"/>
  <c r="AB57" i="54"/>
  <c r="AA57" i="54"/>
  <c r="O56" i="54"/>
  <c r="AD55" i="54"/>
  <c r="AC55" i="54"/>
  <c r="AB55" i="54"/>
  <c r="AA55" i="54"/>
  <c r="O54" i="54"/>
  <c r="AD53" i="54"/>
  <c r="AC53" i="54"/>
  <c r="AB53" i="54"/>
  <c r="AA53" i="54"/>
  <c r="O52" i="54"/>
  <c r="AD51" i="54"/>
  <c r="AC51" i="54"/>
  <c r="AB51" i="54"/>
  <c r="AA51" i="54"/>
  <c r="O50" i="54"/>
  <c r="AD49" i="54"/>
  <c r="AC49" i="54"/>
  <c r="AB49" i="54"/>
  <c r="AA49" i="54"/>
  <c r="O48" i="54"/>
  <c r="AD47" i="54"/>
  <c r="AC47" i="54"/>
  <c r="AB47" i="54"/>
  <c r="AA47" i="54"/>
  <c r="O46" i="54"/>
  <c r="AD45" i="54"/>
  <c r="AC45" i="54"/>
  <c r="AB45" i="54"/>
  <c r="AA45" i="54"/>
  <c r="O44" i="54"/>
  <c r="AD43" i="54"/>
  <c r="U18" i="54" s="1"/>
  <c r="AC43" i="54"/>
  <c r="AB43" i="54"/>
  <c r="AA43" i="54"/>
  <c r="O42" i="54"/>
  <c r="AD41" i="54"/>
  <c r="AC41" i="54"/>
  <c r="AB41" i="54"/>
  <c r="AA41" i="54"/>
  <c r="O40" i="54"/>
  <c r="AD39" i="54"/>
  <c r="AC39" i="54"/>
  <c r="AB39" i="54"/>
  <c r="AA39" i="54"/>
  <c r="O38" i="54"/>
  <c r="AD37" i="54"/>
  <c r="AC37" i="54"/>
  <c r="AB37" i="54"/>
  <c r="AA37" i="54"/>
  <c r="O36" i="54"/>
  <c r="AD35" i="54"/>
  <c r="AC35" i="54"/>
  <c r="AB35" i="54"/>
  <c r="AA35" i="54"/>
  <c r="O34" i="54"/>
  <c r="AD33" i="54"/>
  <c r="AC33" i="54"/>
  <c r="AB33" i="54"/>
  <c r="AA33" i="54"/>
  <c r="O32" i="54"/>
  <c r="AB31" i="54"/>
  <c r="AA31" i="54"/>
  <c r="O30" i="54"/>
  <c r="AD29" i="54"/>
  <c r="AB29" i="54"/>
  <c r="AA29" i="54"/>
  <c r="O28" i="54"/>
  <c r="AD27" i="54"/>
  <c r="H18" i="54" s="1"/>
  <c r="AB27" i="54"/>
  <c r="N13" i="54" s="1"/>
  <c r="AA27" i="54"/>
  <c r="N16" i="54" s="1"/>
  <c r="N14" i="54" s="1"/>
  <c r="O26" i="54"/>
  <c r="AD25" i="54"/>
  <c r="G16" i="54"/>
  <c r="AB25" i="54"/>
  <c r="AA25" i="54"/>
  <c r="O18" i="54" s="1"/>
  <c r="O24" i="54"/>
  <c r="AD23" i="54"/>
  <c r="AB23" i="54"/>
  <c r="AA23" i="54"/>
  <c r="G13" i="54"/>
  <c r="O9" i="54"/>
  <c r="AC8" i="54"/>
  <c r="AB8" i="54"/>
  <c r="AA8" i="54"/>
  <c r="U20" i="54" l="1"/>
  <c r="J39" i="55" s="1"/>
  <c r="U19" i="54"/>
  <c r="G39" i="55" s="1"/>
  <c r="O19" i="55"/>
  <c r="H19" i="54"/>
  <c r="H20" i="54" s="1"/>
  <c r="N15" i="54"/>
  <c r="W16" i="54"/>
  <c r="W14" i="54" s="1"/>
  <c r="G14" i="54"/>
  <c r="G15" i="54" s="1"/>
  <c r="W13" i="54"/>
  <c r="G37" i="55"/>
  <c r="W80" i="54"/>
  <c r="O20" i="55"/>
  <c r="O21" i="55"/>
  <c r="G38" i="55"/>
  <c r="C43" i="55" l="1"/>
  <c r="W39" i="55" s="1"/>
  <c r="N20" i="54"/>
  <c r="W15" i="54"/>
  <c r="G45" i="55" l="1"/>
  <c r="AA39" i="55"/>
  <c r="D23" i="48"/>
  <c r="D22" i="48"/>
  <c r="D24" i="48"/>
  <c r="D21" i="48"/>
  <c r="R54" i="53"/>
  <c r="Q54" i="53"/>
  <c r="P54" i="53"/>
  <c r="O54" i="53"/>
  <c r="I54" i="53"/>
  <c r="H54" i="53"/>
  <c r="G54" i="53"/>
  <c r="L54" i="53"/>
  <c r="K54" i="53"/>
  <c r="R54" i="52"/>
  <c r="R54" i="51"/>
  <c r="Q54" i="51"/>
  <c r="I54" i="51"/>
  <c r="K54" i="51"/>
  <c r="L17" i="44"/>
  <c r="L32" i="44" s="1"/>
  <c r="E24" i="47" s="1"/>
  <c r="R54" i="50"/>
  <c r="J54" i="50"/>
  <c r="K54" i="50"/>
  <c r="R54" i="49"/>
  <c r="E9" i="44"/>
  <c r="C9" i="44"/>
  <c r="D20" i="48"/>
  <c r="A10" i="48"/>
  <c r="H25" i="47"/>
  <c r="H24" i="47"/>
  <c r="H23" i="47"/>
  <c r="L22" i="47"/>
  <c r="H22" i="47"/>
  <c r="F34" i="44" l="1"/>
  <c r="J17" i="44"/>
  <c r="N17" i="44"/>
  <c r="Z32" i="44" s="1"/>
  <c r="H34" i="44"/>
  <c r="AD32" i="44" s="1"/>
  <c r="K34" i="44"/>
  <c r="AG32" i="44" s="1"/>
  <c r="G34" i="44"/>
  <c r="AC32" i="44" s="1"/>
  <c r="I34" i="44"/>
  <c r="AE32" i="44" s="1"/>
  <c r="J34" i="44"/>
  <c r="AF32" i="44" s="1"/>
  <c r="Y32" i="44"/>
  <c r="N54" i="50"/>
  <c r="X32" i="44"/>
  <c r="J54" i="51"/>
  <c r="I54" i="52"/>
  <c r="Q54" i="52"/>
  <c r="J54" i="52"/>
  <c r="L54" i="52"/>
  <c r="L54" i="51"/>
  <c r="M54" i="49"/>
  <c r="P17" i="44"/>
  <c r="O32" i="44" s="1"/>
  <c r="E25" i="47" s="1"/>
  <c r="J54" i="53"/>
  <c r="M54" i="53"/>
  <c r="F54" i="53"/>
  <c r="N54" i="53"/>
  <c r="H54" i="52"/>
  <c r="P54" i="52"/>
  <c r="M54" i="52"/>
  <c r="F54" i="52"/>
  <c r="N54" i="52"/>
  <c r="K54" i="52"/>
  <c r="G54" i="52"/>
  <c r="O54" i="52"/>
  <c r="M54" i="51"/>
  <c r="F54" i="51"/>
  <c r="N54" i="51"/>
  <c r="O54" i="51"/>
  <c r="G54" i="51"/>
  <c r="H54" i="51"/>
  <c r="P54" i="51"/>
  <c r="M54" i="50"/>
  <c r="F54" i="50"/>
  <c r="G54" i="50"/>
  <c r="O54" i="50"/>
  <c r="L54" i="50"/>
  <c r="H54" i="50"/>
  <c r="P54" i="50"/>
  <c r="I54" i="50"/>
  <c r="Q54" i="50"/>
  <c r="L54" i="49"/>
  <c r="K54" i="49"/>
  <c r="G54" i="49"/>
  <c r="O54" i="49"/>
  <c r="H54" i="49"/>
  <c r="P54" i="49"/>
  <c r="Q54" i="49"/>
  <c r="I54" i="49"/>
  <c r="F54" i="49"/>
  <c r="H17" i="44"/>
  <c r="N54" i="49"/>
  <c r="J54" i="49"/>
  <c r="K23" i="47"/>
  <c r="I32" i="44" l="1"/>
  <c r="E23" i="47" s="1"/>
  <c r="W32" i="44"/>
  <c r="AA32" i="44"/>
  <c r="L23" i="47"/>
  <c r="K24" i="47"/>
  <c r="I25" i="47"/>
  <c r="I24" i="47"/>
  <c r="I23" i="47"/>
  <c r="O22" i="47"/>
  <c r="O23" i="47" l="1"/>
  <c r="K25" i="47"/>
  <c r="L25" i="47" s="1"/>
  <c r="L24" i="47"/>
  <c r="O25" i="47" l="1"/>
  <c r="R25" i="47" s="1"/>
  <c r="V33" i="44" l="1"/>
  <c r="R26" i="44"/>
  <c r="R54" i="46"/>
  <c r="H19" i="44" l="1"/>
  <c r="W33" i="44"/>
  <c r="P19" i="44"/>
  <c r="AA33" i="44"/>
  <c r="N19" i="44"/>
  <c r="Z33" i="44"/>
  <c r="J19" i="44"/>
  <c r="X33" i="44"/>
  <c r="L19" i="44"/>
  <c r="Y33" i="44"/>
  <c r="R18" i="44"/>
  <c r="F17" i="44"/>
  <c r="F32" i="44" s="1"/>
  <c r="I54" i="46"/>
  <c r="N54" i="46"/>
  <c r="M54" i="46"/>
  <c r="G54" i="46"/>
  <c r="O54" i="46"/>
  <c r="H54" i="46"/>
  <c r="P54" i="46"/>
  <c r="Q54" i="46"/>
  <c r="J54" i="46"/>
  <c r="K54" i="46"/>
  <c r="L54" i="46"/>
  <c r="N32" i="42"/>
  <c r="P32" i="42"/>
  <c r="J32" i="42"/>
  <c r="R32" i="42"/>
  <c r="L32" i="42"/>
  <c r="H32" i="42"/>
  <c r="K32" i="42"/>
  <c r="Q32" i="42"/>
  <c r="M32" i="42"/>
  <c r="I32" i="42"/>
  <c r="O32" i="42"/>
  <c r="O33" i="44" l="1"/>
  <c r="M24" i="55" s="1"/>
  <c r="M25" i="55" s="1"/>
  <c r="L33" i="44"/>
  <c r="K24" i="55" s="1"/>
  <c r="I33" i="44"/>
  <c r="I24" i="55" s="1"/>
  <c r="I25" i="55" s="1"/>
  <c r="V32" i="44"/>
  <c r="R17" i="44"/>
  <c r="F19" i="44"/>
  <c r="F33" i="44" s="1"/>
  <c r="AB32" i="44" s="1"/>
  <c r="R32" i="44"/>
  <c r="K26" i="55" l="1"/>
  <c r="K25" i="55"/>
  <c r="G24" i="55"/>
  <c r="G25" i="55" s="1"/>
  <c r="E22" i="47"/>
  <c r="R22" i="47" s="1"/>
  <c r="R23" i="47"/>
  <c r="R19" i="44"/>
  <c r="O24" i="55" l="1"/>
  <c r="E26" i="47"/>
  <c r="R33" i="44"/>
  <c r="O25" i="55"/>
  <c r="O26" i="55"/>
  <c r="L29" i="55" s="1"/>
  <c r="H31" i="55" l="1"/>
  <c r="P51" i="55" s="1"/>
  <c r="O31" i="55"/>
  <c r="J51" i="55" s="1"/>
  <c r="H29" i="55"/>
  <c r="AA41" i="55" l="1"/>
  <c r="Y42" i="55"/>
  <c r="H30" i="55"/>
  <c r="P50" i="55" s="1"/>
  <c r="Y41" i="55" s="1"/>
  <c r="O30" i="55"/>
  <c r="P40" i="55"/>
  <c r="Z41" i="55"/>
  <c r="P39" i="55" l="1"/>
  <c r="J50" i="55"/>
  <c r="X41" i="55" s="1"/>
  <c r="AB41" i="55" s="1"/>
  <c r="M24" i="47" s="1"/>
  <c r="N24" i="47" l="1"/>
  <c r="O24" i="47" s="1"/>
  <c r="R24" i="47" s="1"/>
  <c r="R26" i="47" s="1"/>
  <c r="J7" i="47" l="1"/>
  <c r="E8" i="48" s="1"/>
  <c r="T7" i="47"/>
  <c r="J8" i="48" s="1"/>
  <c r="N7" i="47"/>
  <c r="G8" i="48" s="1"/>
  <c r="L7" i="47"/>
  <c r="F8" i="48" s="1"/>
  <c r="D7" i="47"/>
  <c r="B8" i="48" s="1"/>
  <c r="P7" i="47"/>
  <c r="H8" i="48" s="1"/>
  <c r="F7" i="47"/>
  <c r="C8" i="48" s="1"/>
  <c r="H7" i="47"/>
  <c r="D8" i="48" s="1"/>
  <c r="R7" i="47"/>
  <c r="I8" i="48" s="1"/>
</calcChain>
</file>

<file path=xl/comments1.xml><?xml version="1.0" encoding="utf-8"?>
<comments xmlns="http://schemas.openxmlformats.org/spreadsheetml/2006/main">
  <authors>
    <author>浅子　智弘</author>
    <author>横田　由紀子</author>
  </authors>
  <commentList>
    <comment ref="U1" authorId="0" shapeId="0">
      <text>
        <r>
          <rPr>
            <b/>
            <sz val="16"/>
            <color indexed="81"/>
            <rFont val="MS P ゴシック"/>
            <family val="3"/>
            <charset val="128"/>
          </rPr>
          <t>※このシートは、</t>
        </r>
        <r>
          <rPr>
            <b/>
            <sz val="16"/>
            <color indexed="47"/>
            <rFont val="MS P ゴシック"/>
            <family val="3"/>
            <charset val="128"/>
          </rPr>
          <t>■</t>
        </r>
        <r>
          <rPr>
            <b/>
            <sz val="16"/>
            <color indexed="81"/>
            <rFont val="MS P ゴシック"/>
            <family val="3"/>
            <charset val="128"/>
          </rPr>
          <t xml:space="preserve">色部分のみ入力してください。
</t>
        </r>
        <r>
          <rPr>
            <b/>
            <sz val="11"/>
            <color indexed="81"/>
            <rFont val="MS P ゴシック"/>
            <family val="3"/>
            <charset val="128"/>
          </rPr>
          <t xml:space="preserve">
・「施設定員数」…入力すると定員数に応じた補助金単価が表示されます。
・
各歳児の確認表を正しく入力すると、補助対象児童数が反映されます。
また、
請求金額は「合計（Q22セル)」の金額です。</t>
        </r>
      </text>
    </comment>
    <comment ref="D17" authorId="1" shapeId="0">
      <text>
        <r>
          <rPr>
            <sz val="14"/>
            <color indexed="81"/>
            <rFont val="ＭＳ Ｐ明朝"/>
            <family val="1"/>
            <charset val="128"/>
          </rPr>
          <t>【施設定員】
定員を入力すると、定員に応じた単価が表示されます。
単価のご確認をお願いします。</t>
        </r>
      </text>
    </comment>
  </commentList>
</comments>
</file>

<file path=xl/comments10.xml><?xml version="1.0" encoding="utf-8"?>
<comments xmlns="http://schemas.openxmlformats.org/spreadsheetml/2006/main">
  <authors>
    <author>松崎　良祐</author>
  </authors>
  <commentList>
    <comment ref="F7" authorId="0" shapeId="0">
      <text>
        <r>
          <rPr>
            <sz val="9"/>
            <color indexed="81"/>
            <rFont val="MS P ゴシック"/>
            <family val="3"/>
            <charset val="128"/>
          </rPr>
          <t>○○市、△△区のように、在住市区町村名のみ入力してください。</t>
        </r>
      </text>
    </comment>
  </commentList>
</comments>
</file>

<file path=xl/comments11.xml><?xml version="1.0" encoding="utf-8"?>
<comments xmlns="http://schemas.openxmlformats.org/spreadsheetml/2006/main">
  <authors>
    <author>松崎　良祐</author>
  </authors>
  <commentList>
    <comment ref="F7" authorId="0" shapeId="0">
      <text>
        <r>
          <rPr>
            <sz val="9"/>
            <color indexed="81"/>
            <rFont val="MS P ゴシック"/>
            <family val="3"/>
            <charset val="128"/>
          </rPr>
          <t>○○市、△△区のように、在住市区町村名のみ入力してください。</t>
        </r>
      </text>
    </comment>
  </commentList>
</comments>
</file>

<file path=xl/comments12.xml><?xml version="1.0" encoding="utf-8"?>
<comments xmlns="http://schemas.openxmlformats.org/spreadsheetml/2006/main">
  <authors>
    <author>松崎　良祐</author>
  </authors>
  <commentList>
    <comment ref="F7" authorId="0" shapeId="0">
      <text>
        <r>
          <rPr>
            <sz val="9"/>
            <color indexed="81"/>
            <rFont val="MS P ゴシック"/>
            <family val="3"/>
            <charset val="128"/>
          </rPr>
          <t>○○市、△△区のように、在住市区町村名のみ入力してください。</t>
        </r>
      </text>
    </comment>
  </commentList>
</comments>
</file>

<file path=xl/comments13.xml><?xml version="1.0" encoding="utf-8"?>
<comments xmlns="http://schemas.openxmlformats.org/spreadsheetml/2006/main">
  <authors>
    <author>作成者</author>
  </authors>
  <commentList>
    <comment ref="W5" authorId="0" shapeId="0">
      <text>
        <r>
          <rPr>
            <b/>
            <sz val="9"/>
            <color indexed="81"/>
            <rFont val="MS P ゴシック"/>
            <family val="3"/>
            <charset val="128"/>
          </rPr>
          <t>就業規則に定める月の所定労働時間数を入力する</t>
        </r>
      </text>
    </comment>
    <comment ref="W11" authorId="0" shapeId="0">
      <text>
        <r>
          <rPr>
            <b/>
            <sz val="9"/>
            <color indexed="81"/>
            <rFont val="MS P ゴシック"/>
            <family val="3"/>
            <charset val="128"/>
          </rPr>
          <t>就業規則に定める月の所定労働時間数を入力する</t>
        </r>
      </text>
    </comment>
    <comment ref="J23" authorId="0" shapeId="0">
      <text>
        <r>
          <rPr>
            <b/>
            <sz val="9"/>
            <color indexed="81"/>
            <rFont val="MS P ゴシック"/>
            <family val="3"/>
            <charset val="128"/>
          </rPr>
          <t xml:space="preserve">職員配置の基準、基準外を選択
</t>
        </r>
      </text>
    </comment>
  </commentList>
</comments>
</file>

<file path=xl/comments2.xml><?xml version="1.0" encoding="utf-8"?>
<comments xmlns="http://schemas.openxmlformats.org/spreadsheetml/2006/main">
  <authors>
    <author>浅子　智弘</author>
  </authors>
  <commentList>
    <comment ref="S1" authorId="0" shapeId="0">
      <text>
        <r>
          <rPr>
            <b/>
            <sz val="16"/>
            <color indexed="81"/>
            <rFont val="MS P ゴシック"/>
            <family val="3"/>
            <charset val="128"/>
          </rPr>
          <t>※このシートは、</t>
        </r>
        <r>
          <rPr>
            <b/>
            <sz val="16"/>
            <color indexed="47"/>
            <rFont val="MS P ゴシック"/>
            <family val="3"/>
            <charset val="128"/>
          </rPr>
          <t>■</t>
        </r>
        <r>
          <rPr>
            <b/>
            <sz val="16"/>
            <color indexed="81"/>
            <rFont val="MS P ゴシック"/>
            <family val="3"/>
            <charset val="128"/>
          </rPr>
          <t xml:space="preserve">色部分のみ入力してください。
</t>
        </r>
        <r>
          <rPr>
            <b/>
            <sz val="11"/>
            <color indexed="81"/>
            <rFont val="MS P ゴシック"/>
            <family val="3"/>
            <charset val="128"/>
          </rPr>
          <t xml:space="preserve">
①　新宿内在住児童数は、各歳児の確認表を正しく入力すると、補助対象児童数が反映されます。
②　新宿区外在住児童数は、直接ご入力ください。</t>
        </r>
      </text>
    </comment>
  </commentList>
</comments>
</file>

<file path=xl/comments3.xml><?xml version="1.0" encoding="utf-8"?>
<comments xmlns="http://schemas.openxmlformats.org/spreadsheetml/2006/main">
  <authors>
    <author>松崎　良祐</author>
  </authors>
  <commentList>
    <comment ref="F7" authorId="0" shapeId="0">
      <text>
        <r>
          <rPr>
            <sz val="9"/>
            <color indexed="81"/>
            <rFont val="MS P ゴシック"/>
            <family val="3"/>
            <charset val="128"/>
          </rPr>
          <t>プルダウンメニューから在園状況を選択します。
「○」：在園
「休」：休園
「退」：退園</t>
        </r>
      </text>
    </comment>
    <comment ref="D8" authorId="0" shapeId="0">
      <text>
        <r>
          <rPr>
            <sz val="9"/>
            <color indexed="81"/>
            <rFont val="MS P ゴシック"/>
            <family val="3"/>
            <charset val="128"/>
          </rPr>
          <t>（例）生年月日が、令和3年2月20日の場合、「21/2/20」と入力してください。「R3.2.20」と表示されます。</t>
        </r>
      </text>
    </comment>
    <comment ref="D9" authorId="0" shapeId="0">
      <text>
        <r>
          <rPr>
            <sz val="9"/>
            <color indexed="81"/>
            <rFont val="MS P ゴシック"/>
            <family val="3"/>
            <charset val="128"/>
          </rPr>
          <t>「新宿区」の入力は不要です。</t>
        </r>
      </text>
    </comment>
  </commentList>
</comments>
</file>

<file path=xl/comments4.xml><?xml version="1.0" encoding="utf-8"?>
<comments xmlns="http://schemas.openxmlformats.org/spreadsheetml/2006/main">
  <authors>
    <author>松崎　良祐</author>
  </authors>
  <commentList>
    <comment ref="F7" authorId="0" shapeId="0">
      <text>
        <r>
          <rPr>
            <sz val="9"/>
            <color indexed="81"/>
            <rFont val="MS P ゴシック"/>
            <family val="3"/>
            <charset val="128"/>
          </rPr>
          <t>プルダウンメニューから在園状況を選択します。
「○」：在園
「休」：休園
「退」：退園</t>
        </r>
      </text>
    </comment>
    <comment ref="D8" authorId="0" shapeId="0">
      <text>
        <r>
          <rPr>
            <sz val="9"/>
            <color indexed="81"/>
            <rFont val="MS P ゴシック"/>
            <family val="3"/>
            <charset val="128"/>
          </rPr>
          <t>（例）生年月日が、令和3年2月20日の場合、「21/2/20」と入力してください。「R3.2.20」と表示されます。</t>
        </r>
      </text>
    </comment>
    <comment ref="D9" authorId="0" shapeId="0">
      <text>
        <r>
          <rPr>
            <sz val="9"/>
            <color indexed="81"/>
            <rFont val="MS P ゴシック"/>
            <family val="3"/>
            <charset val="128"/>
          </rPr>
          <t>「新宿区」の入力は不要です。</t>
        </r>
      </text>
    </comment>
  </commentList>
</comments>
</file>

<file path=xl/comments5.xml><?xml version="1.0" encoding="utf-8"?>
<comments xmlns="http://schemas.openxmlformats.org/spreadsheetml/2006/main">
  <authors>
    <author>松崎　良祐</author>
  </authors>
  <commentList>
    <comment ref="F7" authorId="0" shapeId="0">
      <text>
        <r>
          <rPr>
            <sz val="9"/>
            <color indexed="81"/>
            <rFont val="MS P ゴシック"/>
            <family val="3"/>
            <charset val="128"/>
          </rPr>
          <t>プルダウンメニューから在園状況を選択します。
「○」：在園
「休」：休園
「退」：退園</t>
        </r>
      </text>
    </comment>
    <comment ref="D8" authorId="0" shapeId="0">
      <text>
        <r>
          <rPr>
            <sz val="9"/>
            <color indexed="81"/>
            <rFont val="MS P ゴシック"/>
            <family val="3"/>
            <charset val="128"/>
          </rPr>
          <t>（例）生年月日が、令和3年2月20日の場合、「21/2/20」と入力してください。「R3.2.20」と表示されます。</t>
        </r>
      </text>
    </comment>
    <comment ref="D9" authorId="0" shapeId="0">
      <text>
        <r>
          <rPr>
            <sz val="9"/>
            <color indexed="81"/>
            <rFont val="MS P ゴシック"/>
            <family val="3"/>
            <charset val="128"/>
          </rPr>
          <t>「新宿区」の入力は不要です。</t>
        </r>
      </text>
    </comment>
  </commentList>
</comments>
</file>

<file path=xl/comments6.xml><?xml version="1.0" encoding="utf-8"?>
<comments xmlns="http://schemas.openxmlformats.org/spreadsheetml/2006/main">
  <authors>
    <author>松崎　良祐</author>
  </authors>
  <commentList>
    <comment ref="F7" authorId="0" shapeId="0">
      <text>
        <r>
          <rPr>
            <sz val="9"/>
            <color indexed="81"/>
            <rFont val="MS P ゴシック"/>
            <family val="3"/>
            <charset val="128"/>
          </rPr>
          <t>プルダウンメニューから在園状況を選択します。
「○」：在園
「休」：休園
「退」：退園</t>
        </r>
      </text>
    </comment>
    <comment ref="D8" authorId="0" shapeId="0">
      <text>
        <r>
          <rPr>
            <sz val="9"/>
            <color indexed="81"/>
            <rFont val="MS P ゴシック"/>
            <family val="3"/>
            <charset val="128"/>
          </rPr>
          <t>（例）生年月日が、令和3年2月20日の場合、「21/2/20」と入力してください。「R3.2.20」と表示されます。</t>
        </r>
      </text>
    </comment>
    <comment ref="D9" authorId="0" shapeId="0">
      <text>
        <r>
          <rPr>
            <sz val="9"/>
            <color indexed="81"/>
            <rFont val="MS P ゴシック"/>
            <family val="3"/>
            <charset val="128"/>
          </rPr>
          <t>「新宿区」の入力は不要です。</t>
        </r>
      </text>
    </comment>
  </commentList>
</comments>
</file>

<file path=xl/comments7.xml><?xml version="1.0" encoding="utf-8"?>
<comments xmlns="http://schemas.openxmlformats.org/spreadsheetml/2006/main">
  <authors>
    <author>松崎　良祐</author>
  </authors>
  <commentList>
    <comment ref="F7" authorId="0" shapeId="0">
      <text>
        <r>
          <rPr>
            <sz val="9"/>
            <color indexed="81"/>
            <rFont val="MS P ゴシック"/>
            <family val="3"/>
            <charset val="128"/>
          </rPr>
          <t>プルダウンメニューから在園状況を選択します。
「○」：在園
「休」：休園
「退」：退園</t>
        </r>
      </text>
    </comment>
    <comment ref="D8" authorId="0" shapeId="0">
      <text>
        <r>
          <rPr>
            <sz val="9"/>
            <color indexed="81"/>
            <rFont val="MS P ゴシック"/>
            <family val="3"/>
            <charset val="128"/>
          </rPr>
          <t>（例）生年月日が、令和3年2月20日の場合、「21/2/20」と入力してください。「R3.2.20」と表示されます。</t>
        </r>
      </text>
    </comment>
    <comment ref="D9" authorId="0" shapeId="0">
      <text>
        <r>
          <rPr>
            <sz val="9"/>
            <color indexed="81"/>
            <rFont val="MS P ゴシック"/>
            <family val="3"/>
            <charset val="128"/>
          </rPr>
          <t>「新宿区」の入力は不要です。</t>
        </r>
      </text>
    </comment>
  </commentList>
</comments>
</file>

<file path=xl/comments8.xml><?xml version="1.0" encoding="utf-8"?>
<comments xmlns="http://schemas.openxmlformats.org/spreadsheetml/2006/main">
  <authors>
    <author>松崎　良祐</author>
  </authors>
  <commentList>
    <comment ref="F7" authorId="0" shapeId="0">
      <text>
        <r>
          <rPr>
            <sz val="9"/>
            <color indexed="81"/>
            <rFont val="MS P ゴシック"/>
            <family val="3"/>
            <charset val="128"/>
          </rPr>
          <t>プルダウンメニューから在園状況を選択します。
「○」：在園
「休」：休園
「退」：退園</t>
        </r>
      </text>
    </comment>
    <comment ref="D8" authorId="0" shapeId="0">
      <text>
        <r>
          <rPr>
            <sz val="9"/>
            <color indexed="81"/>
            <rFont val="MS P ゴシック"/>
            <family val="3"/>
            <charset val="128"/>
          </rPr>
          <t>（例）生年月日が、令和3年2月20日の場合、「21/2/20」と入力してください。「R3.2.20」と表示されます。</t>
        </r>
      </text>
    </comment>
    <comment ref="D9" authorId="0" shapeId="0">
      <text>
        <r>
          <rPr>
            <sz val="9"/>
            <color indexed="81"/>
            <rFont val="MS P ゴシック"/>
            <family val="3"/>
            <charset val="128"/>
          </rPr>
          <t>「新宿区」の入力は不要です。</t>
        </r>
      </text>
    </comment>
  </commentList>
</comments>
</file>

<file path=xl/comments9.xml><?xml version="1.0" encoding="utf-8"?>
<comments xmlns="http://schemas.openxmlformats.org/spreadsheetml/2006/main">
  <authors>
    <author>松崎　良祐</author>
  </authors>
  <commentList>
    <comment ref="F7" authorId="0" shapeId="0">
      <text>
        <r>
          <rPr>
            <sz val="9"/>
            <color indexed="81"/>
            <rFont val="MS P ゴシック"/>
            <family val="3"/>
            <charset val="128"/>
          </rPr>
          <t>○○市、△△区のように、在住市区町村名のみ入力してください。</t>
        </r>
      </text>
    </comment>
  </commentList>
</comments>
</file>

<file path=xl/sharedStrings.xml><?xml version="1.0" encoding="utf-8"?>
<sst xmlns="http://schemas.openxmlformats.org/spreadsheetml/2006/main" count="1378" uniqueCount="244">
  <si>
    <t>番号</t>
    <rPh sb="0" eb="2">
      <t>バンゴウ</t>
    </rPh>
    <phoneticPr fontId="2"/>
  </si>
  <si>
    <t>氏名</t>
    <rPh sb="0" eb="2">
      <t>シメイ</t>
    </rPh>
    <phoneticPr fontId="2"/>
  </si>
  <si>
    <t>計</t>
    <rPh sb="0" eb="1">
      <t>ケイ</t>
    </rPh>
    <phoneticPr fontId="2"/>
  </si>
  <si>
    <t>在籍
状況</t>
    <rPh sb="0" eb="2">
      <t>ザイセキ</t>
    </rPh>
    <rPh sb="3" eb="5">
      <t>ジョウキョウ</t>
    </rPh>
    <phoneticPr fontId="2"/>
  </si>
  <si>
    <t>契約
時間</t>
    <rPh sb="0" eb="2">
      <t>ケイヤク</t>
    </rPh>
    <rPh sb="3" eb="5">
      <t>ジカン</t>
    </rPh>
    <phoneticPr fontId="2"/>
  </si>
  <si>
    <t>月極
保育料</t>
    <rPh sb="0" eb="2">
      <t>ツキギメ</t>
    </rPh>
    <rPh sb="3" eb="5">
      <t>ホイク</t>
    </rPh>
    <rPh sb="5" eb="6">
      <t>リョウ</t>
    </rPh>
    <phoneticPr fontId="2"/>
  </si>
  <si>
    <t>○</t>
    <phoneticPr fontId="2"/>
  </si>
  <si>
    <t>生年月日</t>
    <phoneticPr fontId="2"/>
  </si>
  <si>
    <t>住所</t>
    <rPh sb="0" eb="2">
      <t>ジュウショ</t>
    </rPh>
    <phoneticPr fontId="2"/>
  </si>
  <si>
    <t>退</t>
    <rPh sb="0" eb="1">
      <t>タイ</t>
    </rPh>
    <phoneticPr fontId="2"/>
  </si>
  <si>
    <t>認証保育所児童在籍状況等確認表</t>
    <rPh sb="0" eb="5">
      <t>ニンショウホイクショ</t>
    </rPh>
    <rPh sb="5" eb="9">
      <t>ジドウザイセキ</t>
    </rPh>
    <rPh sb="9" eb="11">
      <t>ジョウキョウ</t>
    </rPh>
    <rPh sb="11" eb="12">
      <t>トウ</t>
    </rPh>
    <rPh sb="12" eb="14">
      <t>カクニン</t>
    </rPh>
    <rPh sb="14" eb="15">
      <t>ヒョウ</t>
    </rPh>
    <phoneticPr fontId="2"/>
  </si>
  <si>
    <t>休</t>
    <rPh sb="0" eb="1">
      <t>キュウ</t>
    </rPh>
    <phoneticPr fontId="2"/>
  </si>
  <si>
    <t>年齢</t>
    <rPh sb="0" eb="2">
      <t>ネンレイ</t>
    </rPh>
    <phoneticPr fontId="2"/>
  </si>
  <si>
    <t>生年月日</t>
    <rPh sb="0" eb="4">
      <t>セイネンガッピ</t>
    </rPh>
    <phoneticPr fontId="2"/>
  </si>
  <si>
    <t>施設名</t>
    <rPh sb="0" eb="2">
      <t>シセツ</t>
    </rPh>
    <rPh sb="2" eb="3">
      <t>メイ</t>
    </rPh>
    <phoneticPr fontId="2"/>
  </si>
  <si>
    <t>1・２</t>
    <phoneticPr fontId="2"/>
  </si>
  <si>
    <t>4・5</t>
    <phoneticPr fontId="2"/>
  </si>
  <si>
    <t>確認</t>
    <rPh sb="0" eb="2">
      <t>カクニン</t>
    </rPh>
    <phoneticPr fontId="2"/>
  </si>
  <si>
    <t>新宿区外在住児童</t>
    <rPh sb="3" eb="4">
      <t>ガイ</t>
    </rPh>
    <phoneticPr fontId="2"/>
  </si>
  <si>
    <t>令和</t>
    <rPh sb="0" eb="2">
      <t>レイワ</t>
    </rPh>
    <phoneticPr fontId="2"/>
  </si>
  <si>
    <t>年</t>
    <rPh sb="0" eb="1">
      <t>ネン</t>
    </rPh>
    <phoneticPr fontId="2"/>
  </si>
  <si>
    <t>月</t>
    <rPh sb="0" eb="1">
      <t>ガツ</t>
    </rPh>
    <phoneticPr fontId="2"/>
  </si>
  <si>
    <t>現在</t>
    <rPh sb="0" eb="2">
      <t>ゲンザイ</t>
    </rPh>
    <phoneticPr fontId="2"/>
  </si>
  <si>
    <t>施設名　　　　　　　　　　　　　　</t>
    <rPh sb="0" eb="2">
      <t>シセツ</t>
    </rPh>
    <rPh sb="2" eb="3">
      <t>ナ</t>
    </rPh>
    <phoneticPr fontId="2"/>
  </si>
  <si>
    <t>０歳児</t>
    <rPh sb="1" eb="2">
      <t>サイ</t>
    </rPh>
    <rPh sb="2" eb="3">
      <t>ジ</t>
    </rPh>
    <phoneticPr fontId="2"/>
  </si>
  <si>
    <t>１歳児</t>
    <rPh sb="1" eb="2">
      <t>サイ</t>
    </rPh>
    <rPh sb="2" eb="3">
      <t>ジ</t>
    </rPh>
    <phoneticPr fontId="2"/>
  </si>
  <si>
    <t>２歳児</t>
    <rPh sb="1" eb="2">
      <t>サイ</t>
    </rPh>
    <rPh sb="2" eb="3">
      <t>ジ</t>
    </rPh>
    <phoneticPr fontId="2"/>
  </si>
  <si>
    <t>３歳児</t>
    <rPh sb="1" eb="2">
      <t>サイ</t>
    </rPh>
    <rPh sb="2" eb="3">
      <t>ジ</t>
    </rPh>
    <phoneticPr fontId="2"/>
  </si>
  <si>
    <t>４歳児</t>
    <rPh sb="1" eb="2">
      <t>サイ</t>
    </rPh>
    <rPh sb="2" eb="3">
      <t>ジ</t>
    </rPh>
    <phoneticPr fontId="2"/>
  </si>
  <si>
    <t>５歳児</t>
    <rPh sb="1" eb="2">
      <t>サイ</t>
    </rPh>
    <rPh sb="2" eb="3">
      <t>ジ</t>
    </rPh>
    <phoneticPr fontId="2"/>
  </si>
  <si>
    <t>新宿区内在住児童数</t>
    <rPh sb="0" eb="1">
      <t>シン</t>
    </rPh>
    <rPh sb="1" eb="2">
      <t>ヤド</t>
    </rPh>
    <rPh sb="2" eb="3">
      <t>ク</t>
    </rPh>
    <rPh sb="3" eb="4">
      <t>ナイ</t>
    </rPh>
    <rPh sb="4" eb="6">
      <t>ザイジュウ</t>
    </rPh>
    <rPh sb="6" eb="7">
      <t>ジ</t>
    </rPh>
    <rPh sb="7" eb="8">
      <t>ワラベ</t>
    </rPh>
    <rPh sb="8" eb="9">
      <t>スウ</t>
    </rPh>
    <phoneticPr fontId="2"/>
  </si>
  <si>
    <t>新宿区外在住児童数</t>
    <rPh sb="0" eb="2">
      <t>シンジュク</t>
    </rPh>
    <rPh sb="2" eb="4">
      <t>クガイ</t>
    </rPh>
    <rPh sb="4" eb="6">
      <t>ザイジュウ</t>
    </rPh>
    <rPh sb="6" eb="8">
      <t>ジドウ</t>
    </rPh>
    <rPh sb="8" eb="9">
      <t>スウ</t>
    </rPh>
    <phoneticPr fontId="2"/>
  </si>
  <si>
    <t>（補助対象外児童数）</t>
    <rPh sb="1" eb="3">
      <t>ホジョ</t>
    </rPh>
    <rPh sb="3" eb="5">
      <t>タイショウ</t>
    </rPh>
    <rPh sb="5" eb="6">
      <t>ガイ</t>
    </rPh>
    <rPh sb="6" eb="8">
      <t>ジドウ</t>
    </rPh>
    <rPh sb="8" eb="9">
      <t>スウ</t>
    </rPh>
    <phoneticPr fontId="2"/>
  </si>
  <si>
    <t>都外在住月極契約児童数</t>
    <rPh sb="0" eb="1">
      <t>ト</t>
    </rPh>
    <rPh sb="1" eb="2">
      <t>ソト</t>
    </rPh>
    <rPh sb="2" eb="4">
      <t>ザイジュウ</t>
    </rPh>
    <rPh sb="4" eb="6">
      <t>ツキギ</t>
    </rPh>
    <rPh sb="6" eb="8">
      <t>ケイヤク</t>
    </rPh>
    <rPh sb="8" eb="10">
      <t>ジドウ</t>
    </rPh>
    <rPh sb="10" eb="11">
      <t>スウ</t>
    </rPh>
    <phoneticPr fontId="2"/>
  </si>
  <si>
    <t>第１号様式（第３条関係）</t>
    <rPh sb="0" eb="1">
      <t>ダイ</t>
    </rPh>
    <rPh sb="2" eb="3">
      <t>ゴウ</t>
    </rPh>
    <rPh sb="3" eb="5">
      <t>ヨウシキ</t>
    </rPh>
    <rPh sb="6" eb="7">
      <t>ダイ</t>
    </rPh>
    <rPh sb="8" eb="9">
      <t>ジョウ</t>
    </rPh>
    <rPh sb="9" eb="11">
      <t>カンケイ</t>
    </rPh>
    <phoneticPr fontId="2"/>
  </si>
  <si>
    <t>各月補助対象児童数</t>
    <rPh sb="0" eb="2">
      <t>カクツキ</t>
    </rPh>
    <rPh sb="2" eb="6">
      <t>ホジョタイショウ</t>
    </rPh>
    <rPh sb="6" eb="8">
      <t>ジドウ</t>
    </rPh>
    <rPh sb="8" eb="9">
      <t>スウ</t>
    </rPh>
    <phoneticPr fontId="2"/>
  </si>
  <si>
    <t>各月休園児童数</t>
    <rPh sb="0" eb="2">
      <t>カクツキ</t>
    </rPh>
    <rPh sb="2" eb="4">
      <t>キュウエン</t>
    </rPh>
    <rPh sb="4" eb="6">
      <t>ジドウ</t>
    </rPh>
    <rPh sb="6" eb="7">
      <t>スウ</t>
    </rPh>
    <phoneticPr fontId="2"/>
  </si>
  <si>
    <t>１・２歳児</t>
    <rPh sb="3" eb="4">
      <t>サイ</t>
    </rPh>
    <rPh sb="4" eb="5">
      <t>ジ</t>
    </rPh>
    <phoneticPr fontId="2"/>
  </si>
  <si>
    <t>４・５歳児</t>
    <rPh sb="3" eb="4">
      <t>サイ</t>
    </rPh>
    <rPh sb="4" eb="5">
      <t>ジ</t>
    </rPh>
    <phoneticPr fontId="2"/>
  </si>
  <si>
    <t>日</t>
    <rPh sb="0" eb="1">
      <t>ニチ</t>
    </rPh>
    <phoneticPr fontId="2"/>
  </si>
  <si>
    <t>一時保育延べ利用数（前月分）</t>
    <phoneticPr fontId="2"/>
  </si>
  <si>
    <t>運営費補助金交付申請書</t>
    <rPh sb="0" eb="3">
      <t>ウンエイヒ</t>
    </rPh>
    <rPh sb="3" eb="8">
      <t>ホジョキンコウフ</t>
    </rPh>
    <rPh sb="8" eb="11">
      <t>シンセイショ</t>
    </rPh>
    <phoneticPr fontId="2"/>
  </si>
  <si>
    <t>三歳児配置改善加算確認表</t>
    <rPh sb="0" eb="3">
      <t>サンサイジ</t>
    </rPh>
    <rPh sb="3" eb="5">
      <t>ハイチ</t>
    </rPh>
    <rPh sb="5" eb="7">
      <t>カイゼン</t>
    </rPh>
    <rPh sb="7" eb="9">
      <t>カサン</t>
    </rPh>
    <rPh sb="9" eb="11">
      <t>カクニン</t>
    </rPh>
    <rPh sb="11" eb="12">
      <t>ヒョウ</t>
    </rPh>
    <phoneticPr fontId="2"/>
  </si>
  <si>
    <t>認証保育所児童在籍状況等確認総括表</t>
    <rPh sb="0" eb="2">
      <t>ニンショウ</t>
    </rPh>
    <rPh sb="2" eb="4">
      <t>ホイク</t>
    </rPh>
    <rPh sb="4" eb="5">
      <t>ジョ</t>
    </rPh>
    <rPh sb="5" eb="7">
      <t>ジドウ</t>
    </rPh>
    <rPh sb="7" eb="9">
      <t>ザイセキ</t>
    </rPh>
    <rPh sb="9" eb="11">
      <t>ジョウキョウ</t>
    </rPh>
    <rPh sb="11" eb="12">
      <t>トウ</t>
    </rPh>
    <rPh sb="12" eb="14">
      <t>カクニン</t>
    </rPh>
    <rPh sb="14" eb="17">
      <t>ソウカツヒョウ</t>
    </rPh>
    <phoneticPr fontId="2"/>
  </si>
  <si>
    <t>各月在籍児童数</t>
    <rPh sb="0" eb="2">
      <t>カクツキ</t>
    </rPh>
    <rPh sb="2" eb="4">
      <t>ザイセキ</t>
    </rPh>
    <rPh sb="4" eb="6">
      <t>ジドウ</t>
    </rPh>
    <rPh sb="6" eb="7">
      <t>スウ</t>
    </rPh>
    <phoneticPr fontId="2"/>
  </si>
  <si>
    <r>
      <t>（補助対象児童数）</t>
    </r>
    <r>
      <rPr>
        <sz val="11"/>
        <rFont val="ＭＳ 明朝"/>
        <family val="1"/>
        <charset val="128"/>
      </rPr>
      <t>※休園中の児童及び二重在籍している児童は対象外です。</t>
    </r>
    <rPh sb="1" eb="3">
      <t>ホジョ</t>
    </rPh>
    <rPh sb="3" eb="5">
      <t>タイショウ</t>
    </rPh>
    <rPh sb="5" eb="7">
      <t>ジドウ</t>
    </rPh>
    <rPh sb="7" eb="8">
      <t>スウ</t>
    </rPh>
    <rPh sb="10" eb="12">
      <t>キュウエン</t>
    </rPh>
    <rPh sb="12" eb="13">
      <t>チュウ</t>
    </rPh>
    <rPh sb="14" eb="16">
      <t>ジドウ</t>
    </rPh>
    <rPh sb="26" eb="28">
      <t>ジドウ</t>
    </rPh>
    <rPh sb="29" eb="32">
      <t>タイショウガイ</t>
    </rPh>
    <phoneticPr fontId="2"/>
  </si>
  <si>
    <t>第3号様式（第6条関係）</t>
    <rPh sb="0" eb="1">
      <t>ダイ</t>
    </rPh>
    <rPh sb="2" eb="3">
      <t>ゴウ</t>
    </rPh>
    <rPh sb="3" eb="5">
      <t>ヨウシキ</t>
    </rPh>
    <rPh sb="6" eb="7">
      <t>ダイ</t>
    </rPh>
    <rPh sb="8" eb="9">
      <t>ジョウ</t>
    </rPh>
    <rPh sb="9" eb="11">
      <t>カンケイ</t>
    </rPh>
    <phoneticPr fontId="2"/>
  </si>
  <si>
    <t>認証保育所運営費補助金交付申請書</t>
    <rPh sb="0" eb="2">
      <t>ニンショウ</t>
    </rPh>
    <rPh sb="2" eb="4">
      <t>ホイク</t>
    </rPh>
    <rPh sb="4" eb="5">
      <t>ショ</t>
    </rPh>
    <rPh sb="5" eb="8">
      <t>ウンエイヒ</t>
    </rPh>
    <rPh sb="8" eb="11">
      <t>ホジョキン</t>
    </rPh>
    <rPh sb="11" eb="13">
      <t>コウフ</t>
    </rPh>
    <rPh sb="13" eb="16">
      <t>シンセイショ</t>
    </rPh>
    <phoneticPr fontId="2"/>
  </si>
  <si>
    <t>金額</t>
    <rPh sb="0" eb="1">
      <t>キン</t>
    </rPh>
    <rPh sb="1" eb="2">
      <t>ガク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</si>
  <si>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</si>
  <si>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</si>
  <si>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</si>
  <si>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</si>
  <si>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</si>
  <si>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令和</t>
  </si>
  <si>
    <t>月分　新宿区認証保育所運営費等補助要綱による補助金として</t>
    <rPh sb="0" eb="2">
      <t>ガツブン</t>
    </rPh>
    <rPh sb="3" eb="6">
      <t>シンジュクク</t>
    </rPh>
    <rPh sb="6" eb="8">
      <t>ニンショウ</t>
    </rPh>
    <rPh sb="8" eb="10">
      <t>ホイク</t>
    </rPh>
    <rPh sb="10" eb="11">
      <t>ショ</t>
    </rPh>
    <rPh sb="11" eb="14">
      <t>ウンエイヒ</t>
    </rPh>
    <rPh sb="14" eb="19">
      <t>トウホジョヨウコウ</t>
    </rPh>
    <rPh sb="22" eb="25">
      <t>ホジョキン</t>
    </rPh>
    <phoneticPr fontId="2"/>
  </si>
  <si>
    <t>）</t>
    <phoneticPr fontId="2"/>
  </si>
  <si>
    <t>上記金額を交付されたく、関係書類を添えて申請します。</t>
    <rPh sb="0" eb="2">
      <t>ジョウキ</t>
    </rPh>
    <rPh sb="2" eb="4">
      <t>キンガク</t>
    </rPh>
    <rPh sb="5" eb="7">
      <t>コウフ</t>
    </rPh>
    <rPh sb="12" eb="16">
      <t>カンケイショルイ</t>
    </rPh>
    <rPh sb="17" eb="18">
      <t>ソ</t>
    </rPh>
    <rPh sb="20" eb="22">
      <t>シンセイ</t>
    </rPh>
    <phoneticPr fontId="2"/>
  </si>
  <si>
    <t>（内　訳）</t>
    <rPh sb="1" eb="2">
      <t>ウチ</t>
    </rPh>
    <rPh sb="3" eb="4">
      <t>ヤク</t>
    </rPh>
    <phoneticPr fontId="2"/>
  </si>
  <si>
    <t>施設定員</t>
    <rPh sb="0" eb="2">
      <t>シセツ</t>
    </rPh>
    <rPh sb="2" eb="4">
      <t>テイイン</t>
    </rPh>
    <phoneticPr fontId="2"/>
  </si>
  <si>
    <t>人</t>
  </si>
  <si>
    <t>施設類型</t>
    <rPh sb="0" eb="2">
      <t>シセツ</t>
    </rPh>
    <rPh sb="2" eb="4">
      <t>ルイケイ</t>
    </rPh>
    <phoneticPr fontId="2"/>
  </si>
  <si>
    <t>型</t>
    <rPh sb="0" eb="1">
      <t>ガタ</t>
    </rPh>
    <phoneticPr fontId="2"/>
  </si>
  <si>
    <t>人　数</t>
    <rPh sb="0" eb="1">
      <t>ヒト</t>
    </rPh>
    <rPh sb="2" eb="3">
      <t>カズ</t>
    </rPh>
    <phoneticPr fontId="2"/>
  </si>
  <si>
    <t>単　　　価</t>
    <rPh sb="0" eb="1">
      <t>タン</t>
    </rPh>
    <rPh sb="4" eb="5">
      <t>アタイ</t>
    </rPh>
    <phoneticPr fontId="2"/>
  </si>
  <si>
    <t>年　齢</t>
    <rPh sb="0" eb="1">
      <t>トシ</t>
    </rPh>
    <rPh sb="2" eb="3">
      <t>ヨワイ</t>
    </rPh>
    <phoneticPr fontId="2"/>
  </si>
  <si>
    <t>基本額</t>
    <rPh sb="0" eb="2">
      <t>キホン</t>
    </rPh>
    <rPh sb="2" eb="3">
      <t>ガク</t>
    </rPh>
    <phoneticPr fontId="2"/>
  </si>
  <si>
    <t>冷暖房費</t>
    <rPh sb="0" eb="3">
      <t>レイダンボウ</t>
    </rPh>
    <rPh sb="3" eb="4">
      <t>ヒ</t>
    </rPh>
    <phoneticPr fontId="2"/>
  </si>
  <si>
    <t>賃借料加算</t>
  </si>
  <si>
    <t>三歳児配置改善</t>
    <rPh sb="0" eb="3">
      <t>サンサイジ</t>
    </rPh>
    <rPh sb="3" eb="5">
      <t>ハイチ</t>
    </rPh>
    <rPh sb="5" eb="7">
      <t>カイゼン</t>
    </rPh>
    <phoneticPr fontId="2"/>
  </si>
  <si>
    <t>単価計</t>
    <rPh sb="0" eb="2">
      <t>タンカ</t>
    </rPh>
    <rPh sb="2" eb="3">
      <t>ケイ</t>
    </rPh>
    <phoneticPr fontId="2"/>
  </si>
  <si>
    <t>Ａ</t>
    <phoneticPr fontId="2"/>
  </si>
  <si>
    <t>ａ</t>
    <phoneticPr fontId="2"/>
  </si>
  <si>
    <t>ｂ</t>
    <phoneticPr fontId="2"/>
  </si>
  <si>
    <t>ｃ</t>
    <phoneticPr fontId="2"/>
  </si>
  <si>
    <t>ｄ</t>
    <phoneticPr fontId="2"/>
  </si>
  <si>
    <t>B=a+b+c+d</t>
    <phoneticPr fontId="2"/>
  </si>
  <si>
    <t>Ｃ＝Ａ×Ｂ</t>
    <phoneticPr fontId="2"/>
  </si>
  <si>
    <t>０歳児</t>
    <rPh sb="1" eb="3">
      <t>サイジ</t>
    </rPh>
    <phoneticPr fontId="2"/>
  </si>
  <si>
    <t>人</t>
    <rPh sb="0" eb="1">
      <t>ニン</t>
    </rPh>
    <phoneticPr fontId="2"/>
  </si>
  <si>
    <t>１～２歳児</t>
    <rPh sb="3" eb="4">
      <t>サイ</t>
    </rPh>
    <rPh sb="4" eb="5">
      <t>ジ</t>
    </rPh>
    <phoneticPr fontId="2"/>
  </si>
  <si>
    <t>３歳児</t>
    <rPh sb="1" eb="3">
      <t>サイジ</t>
    </rPh>
    <phoneticPr fontId="2"/>
  </si>
  <si>
    <t>４歳児以上</t>
    <rPh sb="1" eb="3">
      <t>サイジ</t>
    </rPh>
    <rPh sb="3" eb="5">
      <t>イジョウ</t>
    </rPh>
    <phoneticPr fontId="2"/>
  </si>
  <si>
    <t>合計</t>
    <rPh sb="0" eb="2">
      <t>ゴウケイケイ</t>
    </rPh>
    <phoneticPr fontId="2"/>
  </si>
  <si>
    <t>合計</t>
    <rPh sb="0" eb="2">
      <t>ゴウケイ</t>
    </rPh>
    <phoneticPr fontId="2"/>
  </si>
  <si>
    <t>　　　年　　　月　　　日</t>
    <phoneticPr fontId="2"/>
  </si>
  <si>
    <t>新 宿 区 長　あて</t>
    <rPh sb="0" eb="1">
      <t>シン</t>
    </rPh>
    <rPh sb="2" eb="3">
      <t>ヤド</t>
    </rPh>
    <rPh sb="4" eb="5">
      <t>ク</t>
    </rPh>
    <rPh sb="6" eb="7">
      <t>チョウ</t>
    </rPh>
    <phoneticPr fontId="2"/>
  </si>
  <si>
    <t>（申　請　者）</t>
    <rPh sb="1" eb="2">
      <t>サル</t>
    </rPh>
    <rPh sb="3" eb="4">
      <t>ショウ</t>
    </rPh>
    <rPh sb="5" eb="6">
      <t>モノ</t>
    </rPh>
    <phoneticPr fontId="2"/>
  </si>
  <si>
    <t>設置者所在地</t>
    <rPh sb="0" eb="2">
      <t>セッチ</t>
    </rPh>
    <rPh sb="2" eb="3">
      <t>シャ</t>
    </rPh>
    <rPh sb="3" eb="6">
      <t>ショザイチ</t>
    </rPh>
    <phoneticPr fontId="2"/>
  </si>
  <si>
    <t>設置者名</t>
    <rPh sb="0" eb="3">
      <t>セッチシャ</t>
    </rPh>
    <rPh sb="3" eb="4">
      <t>メイ</t>
    </rPh>
    <phoneticPr fontId="2"/>
  </si>
  <si>
    <t>代表者名</t>
    <rPh sb="0" eb="3">
      <t>ダイヒョウシャ</t>
    </rPh>
    <rPh sb="3" eb="4">
      <t>メイ</t>
    </rPh>
    <phoneticPr fontId="2"/>
  </si>
  <si>
    <t>金　額</t>
    <phoneticPr fontId="2"/>
  </si>
  <si>
    <t>千</t>
  </si>
  <si>
    <t>百</t>
  </si>
  <si>
    <t>十</t>
  </si>
  <si>
    <t>万</t>
  </si>
  <si>
    <t>円</t>
  </si>
  <si>
    <t>　上記金額について請求します。</t>
    <rPh sb="9" eb="11">
      <t>セイキュウ</t>
    </rPh>
    <phoneticPr fontId="2"/>
  </si>
  <si>
    <t>令和　　年　　月　　日</t>
    <rPh sb="0" eb="1">
      <t>レイ</t>
    </rPh>
    <rPh sb="1" eb="2">
      <t>ワ</t>
    </rPh>
    <rPh sb="4" eb="5">
      <t>ネン</t>
    </rPh>
    <rPh sb="5" eb="6">
      <t>ガンネン</t>
    </rPh>
    <rPh sb="7" eb="8">
      <t>ツキ</t>
    </rPh>
    <rPh sb="10" eb="11">
      <t>ニチ</t>
    </rPh>
    <phoneticPr fontId="2"/>
  </si>
  <si>
    <t>新宿区長</t>
    <rPh sb="0" eb="3">
      <t>シンジュクク</t>
    </rPh>
    <rPh sb="3" eb="4">
      <t>チョウ</t>
    </rPh>
    <phoneticPr fontId="2"/>
  </si>
  <si>
    <t>宛て</t>
    <rPh sb="0" eb="1">
      <t>ア</t>
    </rPh>
    <phoneticPr fontId="2"/>
  </si>
  <si>
    <t>（請求者）</t>
    <rPh sb="1" eb="4">
      <t>セイキュウシャ</t>
    </rPh>
    <phoneticPr fontId="2"/>
  </si>
  <si>
    <t>設置者所在地</t>
    <rPh sb="0" eb="3">
      <t>セッチシャ</t>
    </rPh>
    <rPh sb="3" eb="6">
      <t>ショザイチ</t>
    </rPh>
    <phoneticPr fontId="2"/>
  </si>
  <si>
    <t>新宿区在住児童（０歳児）</t>
    <phoneticPr fontId="2"/>
  </si>
  <si>
    <t>新宿区在住児童（１歳児）</t>
    <phoneticPr fontId="2"/>
  </si>
  <si>
    <t>新宿区在住児童（２歳児）</t>
    <phoneticPr fontId="2"/>
  </si>
  <si>
    <t>新宿区在住児童（３歳児）</t>
    <phoneticPr fontId="2"/>
  </si>
  <si>
    <t>新宿区在住児童（４歳児）</t>
    <phoneticPr fontId="2"/>
  </si>
  <si>
    <t>新宿区在住児童（５歳児）</t>
    <phoneticPr fontId="2"/>
  </si>
  <si>
    <t>新宿区　認証保育所　職員名簿</t>
    <rPh sb="0" eb="3">
      <t>シンジュクク</t>
    </rPh>
    <rPh sb="4" eb="6">
      <t>ニンショウ</t>
    </rPh>
    <rPh sb="6" eb="8">
      <t>ホイク</t>
    </rPh>
    <rPh sb="8" eb="9">
      <t>ショ</t>
    </rPh>
    <rPh sb="10" eb="12">
      <t>ショクイン</t>
    </rPh>
    <rPh sb="12" eb="14">
      <t>メイボ</t>
    </rPh>
    <phoneticPr fontId="32"/>
  </si>
  <si>
    <t>（令和</t>
    <rPh sb="1" eb="3">
      <t>レイワ</t>
    </rPh>
    <phoneticPr fontId="32"/>
  </si>
  <si>
    <t>年</t>
    <rPh sb="0" eb="1">
      <t>ネン</t>
    </rPh>
    <phoneticPr fontId="32"/>
  </si>
  <si>
    <t>月1日現在）</t>
    <rPh sb="0" eb="1">
      <t>ツキ</t>
    </rPh>
    <rPh sb="2" eb="3">
      <t>ニチ</t>
    </rPh>
    <rPh sb="3" eb="5">
      <t>ゲンザイ</t>
    </rPh>
    <phoneticPr fontId="32"/>
  </si>
  <si>
    <t>※　黄色いセルに入力する。</t>
    <rPh sb="2" eb="4">
      <t>キイロ</t>
    </rPh>
    <rPh sb="8" eb="10">
      <t>ニュウリョク</t>
    </rPh>
    <phoneticPr fontId="2"/>
  </si>
  <si>
    <t>施設類型　</t>
    <rPh sb="0" eb="2">
      <t>シセツ</t>
    </rPh>
    <rPh sb="2" eb="4">
      <t>ルイケイ</t>
    </rPh>
    <phoneticPr fontId="32"/>
  </si>
  <si>
    <t>施設名</t>
    <rPh sb="0" eb="2">
      <t>シセツ</t>
    </rPh>
    <rPh sb="2" eb="3">
      <t>メイ</t>
    </rPh>
    <phoneticPr fontId="32"/>
  </si>
  <si>
    <t>【施設長】</t>
    <rPh sb="1" eb="4">
      <t>シセツチョウ</t>
    </rPh>
    <phoneticPr fontId="32"/>
  </si>
  <si>
    <t>就業規則に定める月の所定労働時間数</t>
    <rPh sb="0" eb="2">
      <t>シュウギョウ</t>
    </rPh>
    <rPh sb="2" eb="4">
      <t>キソク</t>
    </rPh>
    <rPh sb="5" eb="6">
      <t>サダ</t>
    </rPh>
    <rPh sb="8" eb="9">
      <t>ツキ</t>
    </rPh>
    <rPh sb="10" eb="12">
      <t>ショテイ</t>
    </rPh>
    <rPh sb="12" eb="14">
      <t>ロウドウ</t>
    </rPh>
    <rPh sb="14" eb="17">
      <t>ジカンスウ</t>
    </rPh>
    <phoneticPr fontId="32"/>
  </si>
  <si>
    <t>番号</t>
    <rPh sb="0" eb="2">
      <t>バンゴウ</t>
    </rPh>
    <phoneticPr fontId="32"/>
  </si>
  <si>
    <t>職名</t>
    <rPh sb="0" eb="2">
      <t>ショクメイ</t>
    </rPh>
    <phoneticPr fontId="32"/>
  </si>
  <si>
    <t>氏名</t>
    <rPh sb="0" eb="2">
      <t>シメイ</t>
    </rPh>
    <phoneticPr fontId="32"/>
  </si>
  <si>
    <t>資格</t>
    <rPh sb="0" eb="2">
      <t>シカク</t>
    </rPh>
    <phoneticPr fontId="32"/>
  </si>
  <si>
    <t>基準</t>
    <rPh sb="0" eb="2">
      <t>キジュン</t>
    </rPh>
    <phoneticPr fontId="32"/>
  </si>
  <si>
    <t>資格取得日</t>
    <rPh sb="0" eb="2">
      <t>シカク</t>
    </rPh>
    <rPh sb="2" eb="4">
      <t>シュトク</t>
    </rPh>
    <rPh sb="4" eb="5">
      <t>ヒ</t>
    </rPh>
    <phoneticPr fontId="32"/>
  </si>
  <si>
    <t>雇用形態</t>
    <rPh sb="0" eb="2">
      <t>コヨウ</t>
    </rPh>
    <rPh sb="2" eb="4">
      <t>ケイタイ</t>
    </rPh>
    <phoneticPr fontId="32"/>
  </si>
  <si>
    <t>当月の所定労働時間</t>
    <rPh sb="0" eb="2">
      <t>トウゲツ</t>
    </rPh>
    <rPh sb="1" eb="2">
      <t>ゲツ</t>
    </rPh>
    <rPh sb="3" eb="5">
      <t>ショテイ</t>
    </rPh>
    <rPh sb="5" eb="7">
      <t>ロウドウ</t>
    </rPh>
    <rPh sb="7" eb="9">
      <t>ジカン</t>
    </rPh>
    <phoneticPr fontId="32"/>
  </si>
  <si>
    <t>雇用開始日</t>
    <rPh sb="0" eb="2">
      <t>コヨウ</t>
    </rPh>
    <rPh sb="2" eb="5">
      <t>カイシビ</t>
    </rPh>
    <phoneticPr fontId="32"/>
  </si>
  <si>
    <t>経験年数</t>
    <rPh sb="0" eb="2">
      <t>ケイケン</t>
    </rPh>
    <rPh sb="2" eb="4">
      <t>ネンスウ</t>
    </rPh>
    <phoneticPr fontId="32"/>
  </si>
  <si>
    <t>備考</t>
    <rPh sb="0" eb="2">
      <t>ビコウ</t>
    </rPh>
    <phoneticPr fontId="32"/>
  </si>
  <si>
    <t>当該月の
労働時間数</t>
    <rPh sb="0" eb="2">
      <t>トウガイ</t>
    </rPh>
    <rPh sb="2" eb="3">
      <t>ゲツ</t>
    </rPh>
    <rPh sb="5" eb="7">
      <t>ロウドウ</t>
    </rPh>
    <rPh sb="7" eb="10">
      <t>ジカンスウ</t>
    </rPh>
    <phoneticPr fontId="32"/>
  </si>
  <si>
    <t>施設長</t>
    <rPh sb="0" eb="3">
      <t>シセツチョウ</t>
    </rPh>
    <phoneticPr fontId="32"/>
  </si>
  <si>
    <t>月</t>
    <rPh sb="0" eb="1">
      <t>ツキ</t>
    </rPh>
    <phoneticPr fontId="32"/>
  </si>
  <si>
    <t>（参考</t>
    <rPh sb="1" eb="3">
      <t>サンコウ</t>
    </rPh>
    <phoneticPr fontId="32"/>
  </si>
  <si>
    <t>h×</t>
    <phoneticPr fontId="32"/>
  </si>
  <si>
    <t>週＝</t>
  </si>
  <si>
    <t>勤務時間</t>
    <rPh sb="0" eb="2">
      <t>キンム</t>
    </rPh>
    <rPh sb="2" eb="4">
      <t>ジカン</t>
    </rPh>
    <phoneticPr fontId="32"/>
  </si>
  <si>
    <t>　～　</t>
  </si>
  <si>
    <t>）</t>
    <phoneticPr fontId="32"/>
  </si>
  <si>
    <t>【保育従事者】</t>
    <rPh sb="1" eb="3">
      <t>ホイク</t>
    </rPh>
    <rPh sb="3" eb="6">
      <t>ジュウジシャ</t>
    </rPh>
    <phoneticPr fontId="32"/>
  </si>
  <si>
    <t>常勤職員数</t>
    <rPh sb="0" eb="2">
      <t>ジョウキン</t>
    </rPh>
    <rPh sb="2" eb="5">
      <t>ショクインスウ</t>
    </rPh>
    <phoneticPr fontId="32"/>
  </si>
  <si>
    <t>基準外</t>
    <rPh sb="0" eb="2">
      <t>キジュン</t>
    </rPh>
    <rPh sb="2" eb="3">
      <t>ガイ</t>
    </rPh>
    <phoneticPr fontId="32"/>
  </si>
  <si>
    <t>全体</t>
    <rPh sb="0" eb="2">
      <t>ゼンタイ</t>
    </rPh>
    <phoneticPr fontId="32"/>
  </si>
  <si>
    <t>非常勤（常勤換算）</t>
    <rPh sb="0" eb="3">
      <t>ヒジョウキン</t>
    </rPh>
    <rPh sb="4" eb="6">
      <t>ジョウキン</t>
    </rPh>
    <rPh sb="6" eb="8">
      <t>カンザン</t>
    </rPh>
    <phoneticPr fontId="32"/>
  </si>
  <si>
    <t>計</t>
    <rPh sb="0" eb="1">
      <t>ケイ</t>
    </rPh>
    <phoneticPr fontId="32"/>
  </si>
  <si>
    <t>非常勤時間数</t>
    <rPh sb="0" eb="3">
      <t>ヒジョウキン</t>
    </rPh>
    <rPh sb="3" eb="6">
      <t>ジカンスウ</t>
    </rPh>
    <phoneticPr fontId="32"/>
  </si>
  <si>
    <t>保育士数（常勤）</t>
    <rPh sb="0" eb="3">
      <t>ホイクシ</t>
    </rPh>
    <rPh sb="3" eb="4">
      <t>スウ</t>
    </rPh>
    <rPh sb="5" eb="7">
      <t>ジョウキン</t>
    </rPh>
    <phoneticPr fontId="32"/>
  </si>
  <si>
    <t>保育士時間数（非常勤）</t>
    <rPh sb="0" eb="3">
      <t>ホイクシ</t>
    </rPh>
    <rPh sb="3" eb="5">
      <t>ジカン</t>
    </rPh>
    <rPh sb="5" eb="6">
      <t>スウ</t>
    </rPh>
    <rPh sb="7" eb="10">
      <t>ヒジョウキン</t>
    </rPh>
    <phoneticPr fontId="32"/>
  </si>
  <si>
    <t>その他（常勤）</t>
    <rPh sb="2" eb="3">
      <t>タ</t>
    </rPh>
    <rPh sb="4" eb="6">
      <t>ジョウキン</t>
    </rPh>
    <phoneticPr fontId="32"/>
  </si>
  <si>
    <t>保育士数（非常勤）</t>
    <rPh sb="0" eb="3">
      <t>ホイクシ</t>
    </rPh>
    <rPh sb="3" eb="4">
      <t>スウ</t>
    </rPh>
    <rPh sb="5" eb="8">
      <t>ヒジョウキン</t>
    </rPh>
    <phoneticPr fontId="32"/>
  </si>
  <si>
    <t>その他（非常勤）</t>
    <rPh sb="2" eb="3">
      <t>タ</t>
    </rPh>
    <rPh sb="4" eb="7">
      <t>ヒジョウキン</t>
    </rPh>
    <phoneticPr fontId="32"/>
  </si>
  <si>
    <t>（実人数）</t>
    <rPh sb="1" eb="2">
      <t>ジツ</t>
    </rPh>
    <rPh sb="2" eb="4">
      <t>ニンズウ</t>
    </rPh>
    <phoneticPr fontId="32"/>
  </si>
  <si>
    <t>基準保育士数</t>
    <rPh sb="0" eb="2">
      <t>キジュン</t>
    </rPh>
    <rPh sb="2" eb="5">
      <t>ホイクシ</t>
    </rPh>
    <rPh sb="5" eb="6">
      <t>スウ</t>
    </rPh>
    <phoneticPr fontId="32"/>
  </si>
  <si>
    <t>有資格者割合</t>
    <rPh sb="0" eb="4">
      <t>ユウシカクシャ</t>
    </rPh>
    <rPh sb="4" eb="6">
      <t>ワリアイ</t>
    </rPh>
    <phoneticPr fontId="32"/>
  </si>
  <si>
    <t>（時間数）</t>
    <rPh sb="1" eb="4">
      <t>ジカンスウ</t>
    </rPh>
    <phoneticPr fontId="32"/>
  </si>
  <si>
    <t>【調理・栄養士】</t>
    <rPh sb="1" eb="3">
      <t>チョウリ</t>
    </rPh>
    <phoneticPr fontId="32"/>
  </si>
  <si>
    <t>基準外</t>
    <rPh sb="0" eb="2">
      <t>キジュン</t>
    </rPh>
    <rPh sb="2" eb="3">
      <t>ソト</t>
    </rPh>
    <phoneticPr fontId="32"/>
  </si>
  <si>
    <t>当月の所定労働時間</t>
    <rPh sb="3" eb="5">
      <t>ショテイ</t>
    </rPh>
    <rPh sb="5" eb="7">
      <t>ロウドウ</t>
    </rPh>
    <rPh sb="7" eb="9">
      <t>ジカン</t>
    </rPh>
    <phoneticPr fontId="32"/>
  </si>
  <si>
    <t>【事務・用務】</t>
    <rPh sb="1" eb="3">
      <t>ジム</t>
    </rPh>
    <rPh sb="4" eb="6">
      <t>ヨウム</t>
    </rPh>
    <phoneticPr fontId="32"/>
  </si>
  <si>
    <t>【嘱託医】</t>
    <rPh sb="1" eb="4">
      <t>ショクタクイ</t>
    </rPh>
    <phoneticPr fontId="32"/>
  </si>
  <si>
    <t>基準</t>
  </si>
  <si>
    <t>　～　</t>
    <phoneticPr fontId="32"/>
  </si>
  <si>
    <t>第２号様式</t>
    <rPh sb="0" eb="1">
      <t>ダイ</t>
    </rPh>
    <rPh sb="2" eb="3">
      <t>ゴウ</t>
    </rPh>
    <rPh sb="3" eb="5">
      <t>ヨウシキ</t>
    </rPh>
    <phoneticPr fontId="2"/>
  </si>
  <si>
    <t>（</t>
    <phoneticPr fontId="32"/>
  </si>
  <si>
    <t>月分）</t>
    <rPh sb="0" eb="2">
      <t>ガツブン</t>
    </rPh>
    <phoneticPr fontId="32"/>
  </si>
  <si>
    <t>定員（各月1日現在）</t>
    <rPh sb="0" eb="2">
      <t>テイイン</t>
    </rPh>
    <rPh sb="3" eb="5">
      <t>カクツキ</t>
    </rPh>
    <rPh sb="6" eb="9">
      <t>ニチゲンザイ</t>
    </rPh>
    <phoneticPr fontId="32"/>
  </si>
  <si>
    <t>0歳児</t>
    <rPh sb="1" eb="2">
      <t>サイ</t>
    </rPh>
    <rPh sb="2" eb="3">
      <t>ジ</t>
    </rPh>
    <phoneticPr fontId="2"/>
  </si>
  <si>
    <t>1歳児</t>
    <rPh sb="1" eb="2">
      <t>サイ</t>
    </rPh>
    <rPh sb="2" eb="3">
      <t>ジ</t>
    </rPh>
    <phoneticPr fontId="2"/>
  </si>
  <si>
    <t>2歳児</t>
    <rPh sb="1" eb="2">
      <t>サイ</t>
    </rPh>
    <rPh sb="2" eb="3">
      <t>ジ</t>
    </rPh>
    <phoneticPr fontId="2"/>
  </si>
  <si>
    <t>3歳児</t>
    <rPh sb="1" eb="2">
      <t>サイ</t>
    </rPh>
    <rPh sb="2" eb="3">
      <t>ジ</t>
    </rPh>
    <phoneticPr fontId="2"/>
  </si>
  <si>
    <t>4歳児</t>
    <rPh sb="1" eb="2">
      <t>サイ</t>
    </rPh>
    <rPh sb="2" eb="3">
      <t>ジ</t>
    </rPh>
    <phoneticPr fontId="2"/>
  </si>
  <si>
    <t>5歳児</t>
    <rPh sb="1" eb="2">
      <t>サイ</t>
    </rPh>
    <rPh sb="2" eb="3">
      <t>ジ</t>
    </rPh>
    <phoneticPr fontId="2"/>
  </si>
  <si>
    <t>※　</t>
    <phoneticPr fontId="32"/>
  </si>
  <si>
    <t>複数の年齢区分でまとめた定員を設定している場合には、当該区分における最少年齢</t>
    <rPh sb="0" eb="2">
      <t>フクスウ</t>
    </rPh>
    <rPh sb="3" eb="5">
      <t>ネンレイ</t>
    </rPh>
    <rPh sb="5" eb="7">
      <t>クブン</t>
    </rPh>
    <rPh sb="12" eb="14">
      <t>テイイン</t>
    </rPh>
    <rPh sb="15" eb="17">
      <t>セッテイ</t>
    </rPh>
    <rPh sb="21" eb="23">
      <t>バアイ</t>
    </rPh>
    <rPh sb="26" eb="28">
      <t>トウガイ</t>
    </rPh>
    <rPh sb="28" eb="30">
      <t>クブン</t>
    </rPh>
    <rPh sb="34" eb="36">
      <t>サイショウ</t>
    </rPh>
    <rPh sb="36" eb="38">
      <t>ネンレイ</t>
    </rPh>
    <phoneticPr fontId="2"/>
  </si>
  <si>
    <t>区分に入力する。</t>
    <phoneticPr fontId="32"/>
  </si>
  <si>
    <t>保育従事職員配置必要数算出</t>
    <rPh sb="0" eb="2">
      <t>ホイク</t>
    </rPh>
    <rPh sb="2" eb="4">
      <t>ジュウジ</t>
    </rPh>
    <rPh sb="4" eb="6">
      <t>ショクイン</t>
    </rPh>
    <rPh sb="6" eb="8">
      <t>ハイチ</t>
    </rPh>
    <rPh sb="8" eb="10">
      <t>ヒツヨウ</t>
    </rPh>
    <rPh sb="10" eb="11">
      <t>スウ</t>
    </rPh>
    <rPh sb="11" eb="13">
      <t>サンシュツ</t>
    </rPh>
    <phoneticPr fontId="32"/>
  </si>
  <si>
    <t>A</t>
    <phoneticPr fontId="2"/>
  </si>
  <si>
    <t>０歳児
３：１</t>
    <rPh sb="1" eb="2">
      <t>サイ</t>
    </rPh>
    <rPh sb="2" eb="3">
      <t>ジ</t>
    </rPh>
    <phoneticPr fontId="2"/>
  </si>
  <si>
    <t>１・２歳児
６：１</t>
    <rPh sb="3" eb="4">
      <t>サイ</t>
    </rPh>
    <rPh sb="4" eb="5">
      <t>ジ</t>
    </rPh>
    <phoneticPr fontId="2"/>
  </si>
  <si>
    <t>３歳児
１５：１</t>
    <rPh sb="1" eb="2">
      <t>サイ</t>
    </rPh>
    <rPh sb="2" eb="3">
      <t>ジ</t>
    </rPh>
    <phoneticPr fontId="2"/>
  </si>
  <si>
    <t>４歳児以上
３０：１</t>
    <rPh sb="1" eb="2">
      <t>サイ</t>
    </rPh>
    <rPh sb="2" eb="3">
      <t>ジ</t>
    </rPh>
    <rPh sb="3" eb="5">
      <t>イジョウ</t>
    </rPh>
    <phoneticPr fontId="2"/>
  </si>
  <si>
    <t>定員</t>
    <rPh sb="0" eb="2">
      <t>テイイン</t>
    </rPh>
    <phoneticPr fontId="2"/>
  </si>
  <si>
    <t>保育従事職員
配置基準数（加算）　※</t>
    <rPh sb="0" eb="2">
      <t>ホイク</t>
    </rPh>
    <rPh sb="2" eb="4">
      <t>ジュウジ</t>
    </rPh>
    <rPh sb="4" eb="6">
      <t>ショクイン</t>
    </rPh>
    <rPh sb="7" eb="9">
      <t>ハイチ</t>
    </rPh>
    <rPh sb="9" eb="11">
      <t>キジュン</t>
    </rPh>
    <rPh sb="11" eb="12">
      <t>カズ</t>
    </rPh>
    <rPh sb="13" eb="15">
      <t>カサン</t>
    </rPh>
    <phoneticPr fontId="2"/>
  </si>
  <si>
    <t>（基準配置数）</t>
    <rPh sb="1" eb="3">
      <t>キジュン</t>
    </rPh>
    <rPh sb="3" eb="5">
      <t>ハイチ</t>
    </rPh>
    <rPh sb="5" eb="6">
      <t>スウ</t>
    </rPh>
    <phoneticPr fontId="2"/>
  </si>
  <si>
    <t>B</t>
    <phoneticPr fontId="2"/>
  </si>
  <si>
    <t>３歳児
15：１</t>
    <rPh sb="1" eb="2">
      <t>サイ</t>
    </rPh>
    <rPh sb="2" eb="3">
      <t>ジ</t>
    </rPh>
    <phoneticPr fontId="2"/>
  </si>
  <si>
    <t>在籍児童数</t>
    <rPh sb="0" eb="2">
      <t>ザイセキ</t>
    </rPh>
    <rPh sb="2" eb="4">
      <t>ジドウ</t>
    </rPh>
    <rPh sb="4" eb="5">
      <t>スウ</t>
    </rPh>
    <phoneticPr fontId="2"/>
  </si>
  <si>
    <t>年齢区分ごとの基準数は少数点第2位以下切捨て、合計欄は小数点以下四捨五入</t>
    <rPh sb="0" eb="2">
      <t>ネンレイ</t>
    </rPh>
    <rPh sb="2" eb="4">
      <t>クブン</t>
    </rPh>
    <rPh sb="7" eb="9">
      <t>キジュン</t>
    </rPh>
    <rPh sb="9" eb="10">
      <t>スウ</t>
    </rPh>
    <rPh sb="11" eb="13">
      <t>ショウスウ</t>
    </rPh>
    <rPh sb="13" eb="14">
      <t>テン</t>
    </rPh>
    <rPh sb="14" eb="15">
      <t>ダイ</t>
    </rPh>
    <rPh sb="16" eb="17">
      <t>イ</t>
    </rPh>
    <rPh sb="17" eb="19">
      <t>イカ</t>
    </rPh>
    <rPh sb="19" eb="21">
      <t>キリス</t>
    </rPh>
    <phoneticPr fontId="2"/>
  </si>
  <si>
    <t>C=A、Bいずれか多い方</t>
    <rPh sb="9" eb="10">
      <t>オオ</t>
    </rPh>
    <rPh sb="11" eb="12">
      <t>ホウ</t>
    </rPh>
    <phoneticPr fontId="2"/>
  </si>
  <si>
    <t>（基準</t>
    <rPh sb="1" eb="3">
      <t>キジュン</t>
    </rPh>
    <phoneticPr fontId="2"/>
  </si>
  <si>
    <t>有資格常勤必要数
（6割以上）</t>
    <rPh sb="0" eb="3">
      <t>ユウシカク</t>
    </rPh>
    <rPh sb="3" eb="5">
      <t>ジョウキン</t>
    </rPh>
    <phoneticPr fontId="2"/>
  </si>
  <si>
    <t>保育従事職員必要数
C+1</t>
    <phoneticPr fontId="2"/>
  </si>
  <si>
    <t>（基準配置有資格常勤必要数）</t>
  </si>
  <si>
    <t>（基準配置必要数）</t>
    <rPh sb="5" eb="7">
      <t>ヒツヨウ</t>
    </rPh>
    <phoneticPr fontId="2"/>
  </si>
  <si>
    <t>※　定員90人以下の施設は1名加算</t>
    <phoneticPr fontId="32"/>
  </si>
  <si>
    <t>保育従事職員数（基準配置分のみ）（各月1日現在）</t>
    <rPh sb="4" eb="6">
      <t>ショクイン</t>
    </rPh>
    <rPh sb="6" eb="7">
      <t>スウ</t>
    </rPh>
    <rPh sb="8" eb="10">
      <t>キジュン</t>
    </rPh>
    <rPh sb="10" eb="12">
      <t>ハイチ</t>
    </rPh>
    <rPh sb="12" eb="13">
      <t>ブン</t>
    </rPh>
    <phoneticPr fontId="32"/>
  </si>
  <si>
    <t>人数</t>
    <rPh sb="0" eb="2">
      <t>ニンズウ</t>
    </rPh>
    <phoneticPr fontId="2"/>
  </si>
  <si>
    <t>当該月の勤務時間合計数</t>
    <rPh sb="0" eb="2">
      <t>トウガイ</t>
    </rPh>
    <rPh sb="2" eb="3">
      <t>ツキ</t>
    </rPh>
    <rPh sb="4" eb="6">
      <t>キンム</t>
    </rPh>
    <rPh sb="6" eb="8">
      <t>ジカン</t>
    </rPh>
    <rPh sb="8" eb="11">
      <t>ゴウケイスウ</t>
    </rPh>
    <phoneticPr fontId="2"/>
  </si>
  <si>
    <t>就業規則に定める１人の月の所定労働時間数</t>
    <rPh sb="0" eb="2">
      <t>シュウギョウ</t>
    </rPh>
    <rPh sb="2" eb="4">
      <t>キソク</t>
    </rPh>
    <rPh sb="5" eb="6">
      <t>サダ</t>
    </rPh>
    <rPh sb="9" eb="10">
      <t>ニン</t>
    </rPh>
    <rPh sb="11" eb="12">
      <t>ツキ</t>
    </rPh>
    <rPh sb="13" eb="15">
      <t>ショテイ</t>
    </rPh>
    <rPh sb="15" eb="17">
      <t>ロウドウ</t>
    </rPh>
    <rPh sb="17" eb="20">
      <t>ジカンスウ</t>
    </rPh>
    <phoneticPr fontId="2"/>
  </si>
  <si>
    <t>常勤職員</t>
    <rPh sb="0" eb="2">
      <t>ジョウキン</t>
    </rPh>
    <rPh sb="2" eb="4">
      <t>ショクイン</t>
    </rPh>
    <phoneticPr fontId="2"/>
  </si>
  <si>
    <t>有資格　D</t>
    <phoneticPr fontId="2"/>
  </si>
  <si>
    <t>無資格　E</t>
    <rPh sb="0" eb="3">
      <t>ムシカク</t>
    </rPh>
    <phoneticPr fontId="2"/>
  </si>
  <si>
    <t>時間/月　a</t>
    <rPh sb="0" eb="2">
      <t>ジカン</t>
    </rPh>
    <rPh sb="3" eb="4">
      <t>ツキ</t>
    </rPh>
    <phoneticPr fontId="2"/>
  </si>
  <si>
    <t xml:space="preserve"> 小数点第一位が「０」の場合
d=c-1</t>
    <rPh sb="1" eb="4">
      <t>ショウスウテン</t>
    </rPh>
    <rPh sb="4" eb="6">
      <t>ダイイチ</t>
    </rPh>
    <rPh sb="6" eb="7">
      <t>イ</t>
    </rPh>
    <rPh sb="12" eb="14">
      <t>バアイ</t>
    </rPh>
    <phoneticPr fontId="2"/>
  </si>
  <si>
    <t>小数点第一位が「０」以外の場合
小数点以下切捨て　</t>
    <rPh sb="0" eb="3">
      <t>ショウスウテン</t>
    </rPh>
    <rPh sb="3" eb="5">
      <t>ダイイチ</t>
    </rPh>
    <rPh sb="5" eb="6">
      <t>イ</t>
    </rPh>
    <rPh sb="10" eb="12">
      <t>イガイ</t>
    </rPh>
    <rPh sb="13" eb="15">
      <t>バアイ</t>
    </rPh>
    <rPh sb="16" eb="19">
      <t>ショウスウテン</t>
    </rPh>
    <rPh sb="19" eb="21">
      <t>イカ</t>
    </rPh>
    <rPh sb="21" eb="23">
      <t>キリス</t>
    </rPh>
    <phoneticPr fontId="2"/>
  </si>
  <si>
    <t>その他非常勤等</t>
    <rPh sb="2" eb="3">
      <t>タ</t>
    </rPh>
    <rPh sb="3" eb="6">
      <t>ヒジョウキン</t>
    </rPh>
    <rPh sb="6" eb="7">
      <t>トウ</t>
    </rPh>
    <phoneticPr fontId="2"/>
  </si>
  <si>
    <t>時間/月  b</t>
    <rPh sb="0" eb="2">
      <t>ジカン</t>
    </rPh>
    <rPh sb="3" eb="4">
      <t>ツキ</t>
    </rPh>
    <phoneticPr fontId="2"/>
  </si>
  <si>
    <t>常勤職員の不足時間数（加算）</t>
    <rPh sb="0" eb="2">
      <t>ジョウキン</t>
    </rPh>
    <rPh sb="2" eb="4">
      <t>ショクイン</t>
    </rPh>
    <rPh sb="5" eb="7">
      <t>フソク</t>
    </rPh>
    <rPh sb="7" eb="10">
      <t>ジカンスウ</t>
    </rPh>
    <rPh sb="11" eb="13">
      <t>カサン</t>
    </rPh>
    <phoneticPr fontId="2"/>
  </si>
  <si>
    <t>（不足時間数（基準））</t>
    <phoneticPr fontId="2"/>
  </si>
  <si>
    <t>その他の保育従事職員の常勤換算人数（正規職員と合わせて基準値を満たしている場合）</t>
    <rPh sb="2" eb="3">
      <t>タ</t>
    </rPh>
    <rPh sb="4" eb="6">
      <t>ホイク</t>
    </rPh>
    <rPh sb="6" eb="8">
      <t>ジュウジ</t>
    </rPh>
    <rPh sb="8" eb="10">
      <t>ショクイン</t>
    </rPh>
    <rPh sb="11" eb="13">
      <t>ジョウキン</t>
    </rPh>
    <rPh sb="13" eb="15">
      <t>カンザン</t>
    </rPh>
    <rPh sb="15" eb="17">
      <t>ニンズウ</t>
    </rPh>
    <rPh sb="23" eb="24">
      <t>ア</t>
    </rPh>
    <phoneticPr fontId="2"/>
  </si>
  <si>
    <t>正規職員換算人数
F</t>
    <rPh sb="0" eb="2">
      <t>セイキ</t>
    </rPh>
    <rPh sb="2" eb="4">
      <t>ショクイン</t>
    </rPh>
    <rPh sb="4" eb="6">
      <t>カンザン</t>
    </rPh>
    <rPh sb="6" eb="8">
      <t>ニンズウ</t>
    </rPh>
    <phoneticPr fontId="2"/>
  </si>
  <si>
    <t>配置職員数</t>
    <rPh sb="0" eb="2">
      <t>ハイチ</t>
    </rPh>
    <rPh sb="2" eb="4">
      <t>ショクイン</t>
    </rPh>
    <rPh sb="4" eb="5">
      <t>スウ</t>
    </rPh>
    <phoneticPr fontId="2"/>
  </si>
  <si>
    <t>Ｄ＋Ｅ＋Ｆ</t>
    <phoneticPr fontId="2"/>
  </si>
  <si>
    <t>判定</t>
    <rPh sb="0" eb="2">
      <t>ハンテイ</t>
    </rPh>
    <phoneticPr fontId="32"/>
  </si>
  <si>
    <t>加算　＝　配置職員数　≧　必要数</t>
    <rPh sb="0" eb="2">
      <t>カサン</t>
    </rPh>
    <rPh sb="5" eb="7">
      <t>ハイチ</t>
    </rPh>
    <rPh sb="7" eb="9">
      <t>ショクイン</t>
    </rPh>
    <rPh sb="9" eb="10">
      <t>スウ</t>
    </rPh>
    <rPh sb="13" eb="16">
      <t>ヒツヨウスウ</t>
    </rPh>
    <phoneticPr fontId="2"/>
  </si>
  <si>
    <r>
      <t xml:space="preserve">有資格常勤必要数
</t>
    </r>
    <r>
      <rPr>
        <b/>
        <sz val="9"/>
        <rFont val="ＭＳ Ｐ明朝"/>
        <family val="1"/>
        <charset val="128"/>
      </rPr>
      <t>（加算あり）</t>
    </r>
    <phoneticPr fontId="2"/>
  </si>
  <si>
    <t>基準配置職員数</t>
    <rPh sb="0" eb="2">
      <t>キジュン</t>
    </rPh>
    <rPh sb="2" eb="4">
      <t>ハイチ</t>
    </rPh>
    <rPh sb="4" eb="6">
      <t>ショクイン</t>
    </rPh>
    <rPh sb="6" eb="7">
      <t>スウ</t>
    </rPh>
    <phoneticPr fontId="2"/>
  </si>
  <si>
    <r>
      <t xml:space="preserve">有資格常勤必要数
</t>
    </r>
    <r>
      <rPr>
        <b/>
        <sz val="9"/>
        <color indexed="8"/>
        <rFont val="ＭＳ Ｐ明朝"/>
        <family val="1"/>
        <charset val="128"/>
      </rPr>
      <t>（加算なし）</t>
    </r>
    <phoneticPr fontId="2"/>
  </si>
  <si>
    <r>
      <rPr>
        <sz val="11"/>
        <color theme="1"/>
        <rFont val="ＭＳ Ｐゴシック"/>
        <family val="2"/>
      </rPr>
      <t>定員</t>
    </r>
    <rPh sb="0" eb="2">
      <t>テイイン</t>
    </rPh>
    <phoneticPr fontId="32"/>
  </si>
  <si>
    <r>
      <t>0</t>
    </r>
    <r>
      <rPr>
        <sz val="11"/>
        <color theme="1"/>
        <rFont val="ＭＳ Ｐゴシック"/>
        <family val="3"/>
        <charset val="128"/>
      </rPr>
      <t>歳児</t>
    </r>
  </si>
  <si>
    <r>
      <t>1</t>
    </r>
    <r>
      <rPr>
        <sz val="11"/>
        <color theme="1"/>
        <rFont val="ＭＳ Ｐゴシック"/>
        <family val="3"/>
        <charset val="128"/>
      </rPr>
      <t>～</t>
    </r>
    <r>
      <rPr>
        <sz val="11"/>
        <color theme="1"/>
        <rFont val="Arial"/>
        <family val="2"/>
      </rPr>
      <t>2</t>
    </r>
    <r>
      <rPr>
        <sz val="11"/>
        <color theme="1"/>
        <rFont val="ＭＳ Ｐゴシック"/>
        <family val="3"/>
        <charset val="128"/>
      </rPr>
      <t>歳児</t>
    </r>
    <phoneticPr fontId="32"/>
  </si>
  <si>
    <r>
      <t>3</t>
    </r>
    <r>
      <rPr>
        <sz val="11"/>
        <color theme="1"/>
        <rFont val="ＭＳ Ｐゴシック"/>
        <family val="3"/>
        <charset val="128"/>
      </rPr>
      <t>歳児</t>
    </r>
  </si>
  <si>
    <r>
      <t>4</t>
    </r>
    <r>
      <rPr>
        <sz val="11"/>
        <color theme="1"/>
        <rFont val="ＭＳ Ｐゴシック"/>
        <family val="3"/>
        <charset val="128"/>
      </rPr>
      <t>歳児以上</t>
    </r>
    <rPh sb="3" eb="5">
      <t>イジョウ</t>
    </rPh>
    <phoneticPr fontId="32"/>
  </si>
  <si>
    <r>
      <rPr>
        <sz val="10"/>
        <color theme="1"/>
        <rFont val="ＭＳ Ｐゴシック"/>
        <family val="3"/>
        <charset val="128"/>
      </rPr>
      <t>冷暖房費加算</t>
    </r>
    <rPh sb="0" eb="3">
      <t>レイダンボウ</t>
    </rPh>
    <rPh sb="3" eb="4">
      <t>ヒ</t>
    </rPh>
    <rPh sb="4" eb="6">
      <t>カサン</t>
    </rPh>
    <phoneticPr fontId="32"/>
  </si>
  <si>
    <r>
      <rPr>
        <sz val="10"/>
        <color theme="1"/>
        <rFont val="ＭＳ Ｐゴシック"/>
        <family val="3"/>
        <charset val="128"/>
      </rPr>
      <t>三歳児配置
改善加算</t>
    </r>
    <rPh sb="0" eb="3">
      <t>サンサイジ</t>
    </rPh>
    <rPh sb="3" eb="5">
      <t>ハイチ</t>
    </rPh>
    <rPh sb="6" eb="8">
      <t>カイゼン</t>
    </rPh>
    <rPh sb="8" eb="10">
      <t>カサン</t>
    </rPh>
    <phoneticPr fontId="32"/>
  </si>
  <si>
    <r>
      <rPr>
        <sz val="8"/>
        <color theme="1"/>
        <rFont val="ＭＳ Ｐゴシック"/>
        <family val="3"/>
        <charset val="128"/>
      </rPr>
      <t>賃借料加算</t>
    </r>
    <rPh sb="3" eb="5">
      <t>カサン</t>
    </rPh>
    <phoneticPr fontId="2"/>
  </si>
  <si>
    <r>
      <rPr>
        <sz val="8"/>
        <color theme="1"/>
        <rFont val="ＭＳ Ｐゴシック"/>
        <family val="3"/>
        <charset val="128"/>
      </rPr>
      <t>減価償却費加算</t>
    </r>
    <rPh sb="0" eb="2">
      <t>ゲンカ</t>
    </rPh>
    <rPh sb="2" eb="4">
      <t>ショウキャク</t>
    </rPh>
    <rPh sb="4" eb="5">
      <t>ヒ</t>
    </rPh>
    <rPh sb="5" eb="7">
      <t>カサン</t>
    </rPh>
    <phoneticPr fontId="2"/>
  </si>
  <si>
    <r>
      <rPr>
        <sz val="11"/>
        <color theme="1"/>
        <rFont val="ＭＳ Ｐゴシック"/>
        <family val="2"/>
      </rPr>
      <t>人数</t>
    </r>
    <r>
      <rPr>
        <sz val="11"/>
        <color theme="1"/>
        <rFont val="Arial"/>
        <family val="2"/>
      </rPr>
      <t>A</t>
    </r>
    <rPh sb="0" eb="2">
      <t>ニンズウ</t>
    </rPh>
    <phoneticPr fontId="32"/>
  </si>
  <si>
    <r>
      <rPr>
        <sz val="11"/>
        <color theme="1"/>
        <rFont val="ＭＳ Ｐゴシック"/>
        <family val="2"/>
      </rPr>
      <t>人数</t>
    </r>
    <r>
      <rPr>
        <sz val="11"/>
        <color theme="1"/>
        <rFont val="Arial"/>
        <family val="2"/>
      </rPr>
      <t>B</t>
    </r>
    <rPh sb="0" eb="2">
      <t>ニンズウ</t>
    </rPh>
    <phoneticPr fontId="32"/>
  </si>
  <si>
    <r>
      <rPr>
        <sz val="11"/>
        <color theme="1"/>
        <rFont val="ＭＳ Ｐゴシック"/>
        <family val="2"/>
      </rPr>
      <t>技能経験</t>
    </r>
    <rPh sb="0" eb="2">
      <t>ギノウ</t>
    </rPh>
    <rPh sb="2" eb="4">
      <t>ケイケン</t>
    </rPh>
    <phoneticPr fontId="32"/>
  </si>
  <si>
    <r>
      <rPr>
        <sz val="14"/>
        <rFont val="ＭＳ Ｐゴシック"/>
        <family val="3"/>
        <charset val="128"/>
      </rPr>
      <t>～</t>
    </r>
  </si>
  <si>
    <t>R4当初</t>
    <rPh sb="2" eb="4">
      <t>トウショ</t>
    </rPh>
    <phoneticPr fontId="32"/>
  </si>
  <si>
    <t>R4改定</t>
    <rPh sb="2" eb="4">
      <t>カイテイ</t>
    </rPh>
    <phoneticPr fontId="32"/>
  </si>
  <si>
    <t>区民</t>
    <rPh sb="0" eb="2">
      <t>クミン</t>
    </rPh>
    <phoneticPr fontId="32"/>
  </si>
  <si>
    <t>区民以外</t>
    <rPh sb="0" eb="2">
      <t>クミン</t>
    </rPh>
    <rPh sb="2" eb="4">
      <t>イガイ</t>
    </rPh>
    <phoneticPr fontId="32"/>
  </si>
  <si>
    <t>※新宿区職員使用欄）</t>
    <rPh sb="1" eb="4">
      <t>シンジュクク</t>
    </rPh>
    <rPh sb="4" eb="6">
      <t>ショクイン</t>
    </rPh>
    <rPh sb="6" eb="8">
      <t>シヨウ</t>
    </rPh>
    <rPh sb="8" eb="9">
      <t>ラン</t>
    </rPh>
    <phoneticPr fontId="2"/>
  </si>
  <si>
    <t>（各様式記載児童数）</t>
    <rPh sb="1" eb="4">
      <t>カクヨウシキ</t>
    </rPh>
    <rPh sb="4" eb="6">
      <t>キサイ</t>
    </rPh>
    <rPh sb="6" eb="8">
      <t>ジドウ</t>
    </rPh>
    <rPh sb="8" eb="9">
      <t>スウ</t>
    </rPh>
    <phoneticPr fontId="2"/>
  </si>
  <si>
    <t>（在籍児童数）</t>
    <rPh sb="1" eb="3">
      <t>ザイセキ</t>
    </rPh>
    <rPh sb="3" eb="5">
      <t>ジドウ</t>
    </rPh>
    <rPh sb="5" eb="6">
      <t>スウ</t>
    </rPh>
    <phoneticPr fontId="2"/>
  </si>
  <si>
    <t>（休園児童数）</t>
    <rPh sb="1" eb="3">
      <t>キュウエン</t>
    </rPh>
    <rPh sb="3" eb="5">
      <t>ジドウ</t>
    </rPh>
    <rPh sb="5" eb="6">
      <t>スウ</t>
    </rPh>
    <phoneticPr fontId="2"/>
  </si>
  <si>
    <t>基準外</t>
  </si>
  <si>
    <t>第6号様式（第8条関係）</t>
    <rPh sb="0" eb="1">
      <t>ダイ</t>
    </rPh>
    <rPh sb="2" eb="3">
      <t>ゴウ</t>
    </rPh>
    <rPh sb="3" eb="5">
      <t>ヨウシキ</t>
    </rPh>
    <rPh sb="6" eb="7">
      <t>ダイ</t>
    </rPh>
    <rPh sb="8" eb="9">
      <t>ジョウ</t>
    </rPh>
    <rPh sb="9" eb="11">
      <t>カンケイ</t>
    </rPh>
    <phoneticPr fontId="2"/>
  </si>
  <si>
    <t>認証保育所運営費補助金請求書</t>
    <phoneticPr fontId="2"/>
  </si>
  <si>
    <t>在住区市</t>
    <rPh sb="0" eb="2">
      <t>ザイジュウ</t>
    </rPh>
    <rPh sb="2" eb="4">
      <t>クシ</t>
    </rPh>
    <phoneticPr fontId="2"/>
  </si>
  <si>
    <t>～</t>
  </si>
  <si>
    <t>各月在籍児童数（前項からの総計）</t>
    <rPh sb="0" eb="2">
      <t>カクツキ</t>
    </rPh>
    <rPh sb="2" eb="4">
      <t>ザイセキ</t>
    </rPh>
    <rPh sb="4" eb="6">
      <t>ジドウ</t>
    </rPh>
    <rPh sb="6" eb="7">
      <t>スウ</t>
    </rPh>
    <rPh sb="8" eb="10">
      <t>ゼンコウ</t>
    </rPh>
    <rPh sb="13" eb="15">
      <t>ソウケイ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</si>
</sst>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76" formatCode="[$-411]ge\.m\.d;@"/>
    <numFmt numFmtId="177" formatCode="0&quot;歳&quot;&quot;児&quot;"/>
    <numFmt numFmtId="178" formatCode="[$-411]ggge&quot;年&quot;m&quot;月&quot;d&quot;日&quot;;@"/>
    <numFmt numFmtId="179" formatCode="#"/>
    <numFmt numFmtId="180" formatCode="[DBNum3]0&quot;歳&quot;&quot;児&quot;"/>
    <numFmt numFmtId="181" formatCode="[DBNum3]0&quot;月&quot;"/>
    <numFmt numFmtId="182" formatCode="#,##0;[Red]\△\ #,##0"/>
    <numFmt numFmtId="183" formatCode="&quot;（&quot;#,##0&quot;）&quot;;[Red]\△\ #,##0"/>
    <numFmt numFmtId="184" formatCode="#,##0.0;[Red]\△\ #,##0.0"/>
    <numFmt numFmtId="185" formatCode="0.0%;[Red]\△0.0%"/>
    <numFmt numFmtId="186" formatCode="#,##0.0_ "/>
    <numFmt numFmtId="187" formatCode="&quot;(&quot;#,##0.0&quot;)&quot;;[Red]&quot;(△&quot;\ #,##0.0&quot;)&quot;"/>
    <numFmt numFmtId="188" formatCode="&quot;(&quot;#,##0&quot;)&quot;;[Red]&quot;(△&quot;\ #,##0&quot;)&quot;"/>
    <numFmt numFmtId="189" formatCode="0.0"/>
    <numFmt numFmtId="190" formatCode="0_ "/>
    <numFmt numFmtId="191" formatCode="#,###"/>
    <numFmt numFmtId="192" formatCode="0&quot;歳&quot;"/>
    <numFmt numFmtId="193" formatCode="m/d;@"/>
  </numFmts>
  <fonts count="68">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12"/>
      <name val="ＭＳ Ｐ明朝"/>
      <family val="1"/>
      <charset val="128"/>
    </font>
    <font>
      <sz val="12"/>
      <name val="ＭＳ 明朝"/>
      <family val="1"/>
      <charset val="128"/>
    </font>
    <font>
      <sz val="16"/>
      <name val="ＭＳ 明朝"/>
      <family val="1"/>
      <charset val="128"/>
    </font>
    <font>
      <sz val="11"/>
      <name val="ＭＳ 明朝"/>
      <family val="1"/>
      <charset val="128"/>
    </font>
    <font>
      <sz val="10"/>
      <name val="ＭＳ 明朝"/>
      <family val="1"/>
      <charset val="128"/>
    </font>
    <font>
      <b/>
      <sz val="9"/>
      <color indexed="81"/>
      <name val="MS P ゴシック"/>
      <family val="3"/>
      <charset val="128"/>
    </font>
    <font>
      <sz val="14"/>
      <name val="ＭＳ Ｐ明朝"/>
      <family val="1"/>
      <charset val="128"/>
    </font>
    <font>
      <sz val="10"/>
      <name val="ＭＳ Ｐ明朝"/>
      <family val="1"/>
      <charset val="128"/>
    </font>
    <font>
      <b/>
      <sz val="14"/>
      <name val="ＭＳ Ｐ明朝"/>
      <family val="1"/>
      <charset val="128"/>
    </font>
    <font>
      <sz val="16"/>
      <name val="ＭＳ Ｐ明朝"/>
      <family val="1"/>
      <charset val="128"/>
    </font>
    <font>
      <sz val="11"/>
      <name val="ＭＳ Ｐ明朝"/>
      <family val="1"/>
      <charset val="128"/>
    </font>
    <font>
      <b/>
      <sz val="16"/>
      <name val="ＭＳ Ｐ明朝"/>
      <family val="1"/>
      <charset val="128"/>
    </font>
    <font>
      <sz val="8"/>
      <name val="ＭＳ Ｐ明朝"/>
      <family val="1"/>
      <charset val="128"/>
    </font>
    <font>
      <sz val="9"/>
      <name val="ＭＳ Ｐ明朝"/>
      <family val="1"/>
      <charset val="128"/>
    </font>
    <font>
      <sz val="20"/>
      <name val="ＭＳ Ｐ明朝"/>
      <family val="1"/>
      <charset val="128"/>
    </font>
    <font>
      <sz val="14"/>
      <name val="ＭＳ 明朝"/>
      <family val="1"/>
      <charset val="128"/>
    </font>
    <font>
      <u/>
      <sz val="12"/>
      <name val="ＭＳ 明朝"/>
      <family val="1"/>
      <charset val="128"/>
    </font>
    <font>
      <sz val="13"/>
      <name val="ＭＳ Ｐ明朝"/>
      <family val="1"/>
      <charset val="128"/>
    </font>
    <font>
      <b/>
      <sz val="16"/>
      <color indexed="81"/>
      <name val="MS P ゴシック"/>
      <family val="3"/>
      <charset val="128"/>
    </font>
    <font>
      <b/>
      <sz val="11"/>
      <color indexed="81"/>
      <name val="MS P ゴシック"/>
      <family val="3"/>
      <charset val="128"/>
    </font>
    <font>
      <sz val="14"/>
      <color indexed="81"/>
      <name val="ＭＳ Ｐ明朝"/>
      <family val="1"/>
      <charset val="128"/>
    </font>
    <font>
      <sz val="11"/>
      <color theme="1"/>
      <name val="ＭＳ 明朝"/>
      <family val="1"/>
      <charset val="128"/>
    </font>
    <font>
      <sz val="18"/>
      <name val="ＭＳ 明朝"/>
      <family val="1"/>
      <charset val="128"/>
    </font>
    <font>
      <sz val="9"/>
      <name val="ＭＳ 明朝"/>
      <family val="1"/>
      <charset val="128"/>
    </font>
    <font>
      <sz val="22"/>
      <name val="ＭＳ Ｐ明朝"/>
      <family val="1"/>
      <charset val="128"/>
    </font>
    <font>
      <sz val="11"/>
      <color theme="1"/>
      <name val="ＭＳ Ｐゴシック"/>
      <family val="2"/>
      <scheme val="minor"/>
    </font>
    <font>
      <sz val="18"/>
      <color theme="1"/>
      <name val="ＭＳ Ｐゴシック"/>
      <family val="2"/>
      <scheme val="minor"/>
    </font>
    <font>
      <sz val="6"/>
      <name val="ＭＳ Ｐゴシック"/>
      <family val="3"/>
      <charset val="128"/>
      <scheme val="minor"/>
    </font>
    <font>
      <sz val="18"/>
      <color theme="1"/>
      <name val="ＭＳ Ｐゴシック"/>
      <family val="3"/>
      <charset val="128"/>
      <scheme val="minor"/>
    </font>
    <font>
      <sz val="11"/>
      <color theme="1"/>
      <name val="ＭＳ Ｐ明朝"/>
      <family val="1"/>
      <charset val="128"/>
    </font>
    <font>
      <sz val="11"/>
      <color indexed="8"/>
      <name val="ＭＳ Ｐ明朝"/>
      <family val="1"/>
      <charset val="128"/>
    </font>
    <font>
      <sz val="16"/>
      <color theme="1"/>
      <name val="ＭＳ Ｐゴシック"/>
      <family val="2"/>
      <scheme val="minor"/>
    </font>
    <font>
      <sz val="14"/>
      <color theme="1"/>
      <name val="ＭＳ Ｐゴシック"/>
      <family val="2"/>
      <scheme val="minor"/>
    </font>
    <font>
      <sz val="16"/>
      <color theme="1"/>
      <name val="ＭＳ Ｐゴシック"/>
      <family val="3"/>
      <charset val="128"/>
      <scheme val="minor"/>
    </font>
    <font>
      <sz val="8"/>
      <color theme="1"/>
      <name val="ＭＳ Ｐゴシック"/>
      <family val="2"/>
      <scheme val="minor"/>
    </font>
    <font>
      <sz val="9"/>
      <color theme="1"/>
      <name val="ＭＳ Ｐゴシック"/>
      <family val="2"/>
      <scheme val="minor"/>
    </font>
    <font>
      <sz val="9"/>
      <color theme="1"/>
      <name val="ＭＳ Ｐゴシック"/>
      <family val="3"/>
      <charset val="128"/>
      <scheme val="minor"/>
    </font>
    <font>
      <sz val="10"/>
      <color theme="1"/>
      <name val="ＭＳ Ｐ明朝"/>
      <family val="1"/>
      <charset val="128"/>
    </font>
    <font>
      <sz val="9"/>
      <color indexed="8"/>
      <name val="ＭＳ Ｐ明朝"/>
      <family val="1"/>
      <charset val="128"/>
    </font>
    <font>
      <sz val="10"/>
      <color indexed="8"/>
      <name val="ＭＳ Ｐ明朝"/>
      <family val="1"/>
      <charset val="128"/>
    </font>
    <font>
      <sz val="14"/>
      <color theme="1"/>
      <name val="ＭＳ Ｐ明朝"/>
      <family val="1"/>
      <charset val="128"/>
    </font>
    <font>
      <sz val="16"/>
      <name val="MS UI Gothic"/>
      <family val="3"/>
      <charset val="128"/>
    </font>
    <font>
      <sz val="14"/>
      <name val="MS UI Gothic"/>
      <family val="3"/>
      <charset val="128"/>
    </font>
    <font>
      <sz val="12"/>
      <name val="ＭＳ Ｐゴシック"/>
      <family val="3"/>
      <charset val="128"/>
    </font>
    <font>
      <u/>
      <sz val="11"/>
      <name val="ＭＳ Ｐ明朝"/>
      <family val="1"/>
      <charset val="128"/>
    </font>
    <font>
      <u/>
      <sz val="11"/>
      <name val="ＭＳ Ｐゴシック"/>
      <family val="3"/>
      <charset val="128"/>
    </font>
    <font>
      <b/>
      <sz val="11"/>
      <name val="ＭＳ Ｐゴシック"/>
      <family val="3"/>
      <charset val="128"/>
    </font>
    <font>
      <b/>
      <sz val="11"/>
      <name val="ＭＳ Ｐ明朝"/>
      <family val="1"/>
      <charset val="128"/>
    </font>
    <font>
      <b/>
      <sz val="9"/>
      <name val="ＭＳ Ｐ明朝"/>
      <family val="1"/>
      <charset val="128"/>
    </font>
    <font>
      <b/>
      <sz val="11"/>
      <color indexed="8"/>
      <name val="ＭＳ Ｐ明朝"/>
      <family val="1"/>
      <charset val="128"/>
    </font>
    <font>
      <b/>
      <sz val="9"/>
      <color indexed="8"/>
      <name val="ＭＳ Ｐ明朝"/>
      <family val="1"/>
      <charset val="128"/>
    </font>
    <font>
      <sz val="11"/>
      <color theme="1"/>
      <name val="Arial"/>
      <family val="2"/>
    </font>
    <font>
      <sz val="11"/>
      <color theme="1"/>
      <name val="ＭＳ Ｐゴシック"/>
      <family val="2"/>
    </font>
    <font>
      <sz val="11"/>
      <color theme="1"/>
      <name val="ＭＳ Ｐゴシック"/>
      <family val="3"/>
      <charset val="128"/>
    </font>
    <font>
      <sz val="10"/>
      <color theme="1"/>
      <name val="Arial"/>
      <family val="2"/>
    </font>
    <font>
      <sz val="10"/>
      <color theme="1"/>
      <name val="ＭＳ Ｐゴシック"/>
      <family val="3"/>
      <charset val="128"/>
    </font>
    <font>
      <sz val="8"/>
      <color theme="1"/>
      <name val="Arial"/>
      <family val="2"/>
    </font>
    <font>
      <sz val="8"/>
      <color theme="1"/>
      <name val="ＭＳ Ｐゴシック"/>
      <family val="3"/>
      <charset val="128"/>
    </font>
    <font>
      <sz val="14"/>
      <name val="Arial"/>
      <family val="2"/>
    </font>
    <font>
      <sz val="11"/>
      <name val="Arial"/>
      <family val="2"/>
    </font>
    <font>
      <sz val="11"/>
      <name val="ＭＳ Ｐゴシック"/>
      <family val="2"/>
      <scheme val="minor"/>
    </font>
    <font>
      <b/>
      <sz val="16"/>
      <color indexed="47"/>
      <name val="MS P ゴシック"/>
      <family val="3"/>
      <charset val="128"/>
    </font>
    <font>
      <sz val="9"/>
      <color indexed="81"/>
      <name val="MS P ゴシック"/>
      <family val="3"/>
      <charset val="128"/>
    </font>
  </fonts>
  <fills count="10">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rgb="FFFFFF99"/>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rgb="FF92D050"/>
        <bgColor indexed="64"/>
      </patternFill>
    </fill>
    <fill>
      <patternFill patternType="solid">
        <fgColor rgb="FFFFFF00"/>
        <bgColor indexed="64"/>
      </patternFill>
    </fill>
    <fill>
      <patternFill patternType="solid">
        <fgColor theme="2" tint="-9.9978637043366805E-2"/>
        <bgColor indexed="64"/>
      </patternFill>
    </fill>
  </fills>
  <borders count="1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top style="thin">
        <color indexed="64"/>
      </top>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hair">
        <color indexed="64"/>
      </left>
      <right style="hair">
        <color indexed="64"/>
      </right>
      <top/>
      <bottom style="thin">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diagonalDown="1">
      <left style="hair">
        <color indexed="64"/>
      </left>
      <right style="hair">
        <color indexed="64"/>
      </right>
      <top style="thin">
        <color indexed="64"/>
      </top>
      <bottom/>
      <diagonal style="hair">
        <color indexed="64"/>
      </diagonal>
    </border>
    <border diagonalDown="1">
      <left style="hair">
        <color indexed="64"/>
      </left>
      <right style="hair">
        <color indexed="64"/>
      </right>
      <top style="thin">
        <color indexed="64"/>
      </top>
      <bottom style="hair">
        <color indexed="64"/>
      </bottom>
      <diagonal style="hair">
        <color indexed="64"/>
      </diagonal>
    </border>
    <border diagonalDown="1">
      <left style="hair">
        <color indexed="64"/>
      </left>
      <right/>
      <top style="thin">
        <color indexed="64"/>
      </top>
      <bottom style="hair">
        <color indexed="64"/>
      </bottom>
      <diagonal style="hair">
        <color indexed="64"/>
      </diagonal>
    </border>
    <border diagonalDown="1">
      <left style="hair">
        <color indexed="64"/>
      </left>
      <right/>
      <top style="thin">
        <color indexed="64"/>
      </top>
      <bottom/>
      <diagonal style="hair">
        <color indexed="64"/>
      </diagonal>
    </border>
    <border diagonalDown="1">
      <left style="hair">
        <color indexed="64"/>
      </left>
      <right style="hair">
        <color indexed="64"/>
      </right>
      <top/>
      <bottom style="thin">
        <color indexed="64"/>
      </bottom>
      <diagonal style="hair">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hair">
        <color indexed="64"/>
      </left>
      <right/>
      <top style="thin">
        <color indexed="64"/>
      </top>
      <bottom/>
      <diagonal/>
    </border>
    <border diagonalDown="1">
      <left style="thin">
        <color indexed="64"/>
      </left>
      <right style="thin">
        <color indexed="64"/>
      </right>
      <top style="thin">
        <color indexed="64"/>
      </top>
      <bottom style="thin">
        <color indexed="64"/>
      </bottom>
      <diagonal style="hair">
        <color indexed="64"/>
      </diagonal>
    </border>
    <border>
      <left style="hair">
        <color indexed="64"/>
      </left>
      <right/>
      <top style="hair">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double">
        <color indexed="64"/>
      </top>
      <bottom style="hair">
        <color indexed="64"/>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thin">
        <color indexed="64"/>
      </right>
      <top/>
      <bottom/>
      <diagonal/>
    </border>
    <border>
      <left style="hair">
        <color indexed="64"/>
      </left>
      <right/>
      <top style="hair">
        <color indexed="64"/>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xf numFmtId="0" fontId="30" fillId="0" borderId="0"/>
    <xf numFmtId="0" fontId="30" fillId="0" borderId="0"/>
    <xf numFmtId="38" fontId="30" fillId="0" borderId="0" applyFont="0" applyFill="0" applyBorder="0" applyAlignment="0" applyProtection="0">
      <alignment vertical="center"/>
    </xf>
  </cellStyleXfs>
  <cellXfs count="599">
    <xf numFmtId="0" fontId="0" fillId="0" borderId="0" xfId="0">
      <alignment vertical="center"/>
    </xf>
    <xf numFmtId="0" fontId="3" fillId="0" borderId="0" xfId="0" applyFont="1" applyFill="1">
      <alignment vertical="center"/>
    </xf>
    <xf numFmtId="0" fontId="3" fillId="0" borderId="0" xfId="0" applyFont="1" applyFill="1" applyAlignment="1">
      <alignment vertical="center"/>
    </xf>
    <xf numFmtId="0" fontId="3" fillId="0" borderId="0" xfId="0" applyFont="1" applyFill="1" applyAlignment="1">
      <alignment horizontal="center" vertical="center"/>
    </xf>
    <xf numFmtId="0" fontId="0" fillId="0" borderId="0" xfId="0" applyBorder="1" applyAlignment="1">
      <alignment horizontal="center" vertical="center"/>
    </xf>
    <xf numFmtId="0" fontId="3" fillId="0" borderId="0" xfId="0" applyFont="1" applyFill="1" applyBorder="1" applyAlignment="1">
      <alignment horizontal="center" vertical="center" shrinkToFit="1"/>
    </xf>
    <xf numFmtId="0" fontId="5" fillId="0" borderId="0" xfId="0" applyFont="1" applyAlignment="1">
      <alignment vertical="center"/>
    </xf>
    <xf numFmtId="0" fontId="6" fillId="0" borderId="0" xfId="0" applyFont="1" applyAlignment="1">
      <alignment vertical="center"/>
    </xf>
    <xf numFmtId="0" fontId="5" fillId="0" borderId="0" xfId="0" applyFont="1" applyAlignment="1">
      <alignment horizontal="center" vertical="center"/>
    </xf>
    <xf numFmtId="0" fontId="5" fillId="0" borderId="0" xfId="0" applyFont="1" applyFill="1" applyAlignment="1" applyProtection="1">
      <alignment vertical="center"/>
      <protection locked="0"/>
    </xf>
    <xf numFmtId="0" fontId="8" fillId="0" borderId="0" xfId="0" applyFont="1" applyAlignment="1">
      <alignment vertical="center"/>
    </xf>
    <xf numFmtId="49" fontId="6" fillId="0" borderId="0" xfId="0" applyNumberFormat="1"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12" fillId="0" borderId="0" xfId="0" applyFont="1" applyFill="1" applyAlignment="1">
      <alignment vertical="center"/>
    </xf>
    <xf numFmtId="0" fontId="12" fillId="0" borderId="0" xfId="0" applyFont="1" applyFill="1">
      <alignment vertical="center"/>
    </xf>
    <xf numFmtId="0" fontId="15" fillId="0" borderId="0" xfId="0" applyFont="1" applyBorder="1" applyAlignment="1">
      <alignment horizontal="center" vertical="center"/>
    </xf>
    <xf numFmtId="0" fontId="12" fillId="0" borderId="0" xfId="0" applyFont="1" applyFill="1" applyAlignment="1">
      <alignment horizontal="center" vertical="center"/>
    </xf>
    <xf numFmtId="0" fontId="5" fillId="0" borderId="14" xfId="0" applyFont="1" applyFill="1" applyBorder="1" applyAlignment="1">
      <alignment horizontal="center" vertical="center" wrapText="1"/>
    </xf>
    <xf numFmtId="0" fontId="12" fillId="0" borderId="0" xfId="0" applyFont="1" applyFill="1" applyBorder="1" applyAlignment="1">
      <alignment horizontal="center" vertical="center" shrinkToFit="1"/>
    </xf>
    <xf numFmtId="0" fontId="5" fillId="0" borderId="15" xfId="0" applyFont="1" applyFill="1" applyBorder="1" applyAlignment="1">
      <alignment horizontal="center" vertical="center" wrapText="1"/>
    </xf>
    <xf numFmtId="0" fontId="12" fillId="0" borderId="0" xfId="0" applyFont="1" applyFill="1" applyBorder="1" applyAlignment="1">
      <alignment horizontal="center" vertical="center"/>
    </xf>
    <xf numFmtId="0" fontId="5" fillId="0" borderId="13" xfId="0" applyFont="1" applyFill="1" applyBorder="1" applyAlignment="1">
      <alignment horizontal="center" vertical="center" wrapText="1"/>
    </xf>
    <xf numFmtId="38" fontId="12" fillId="0" borderId="0" xfId="1" applyFont="1" applyFill="1" applyAlignment="1">
      <alignment horizontal="center" vertical="center"/>
    </xf>
    <xf numFmtId="38" fontId="11" fillId="0" borderId="21" xfId="1" applyFont="1" applyFill="1" applyBorder="1">
      <alignment vertical="center"/>
    </xf>
    <xf numFmtId="0" fontId="15" fillId="0" borderId="0" xfId="0" applyFont="1" applyBorder="1" applyAlignment="1">
      <alignment vertical="center"/>
    </xf>
    <xf numFmtId="38" fontId="12" fillId="0" borderId="0" xfId="0" applyNumberFormat="1" applyFont="1" applyFill="1" applyAlignment="1">
      <alignment vertical="center"/>
    </xf>
    <xf numFmtId="0" fontId="11" fillId="0" borderId="0" xfId="0" applyFont="1" applyFill="1" applyBorder="1" applyAlignment="1">
      <alignment vertical="center" wrapText="1"/>
    </xf>
    <xf numFmtId="0" fontId="14" fillId="0" borderId="14" xfId="0" applyFont="1" applyFill="1" applyBorder="1" applyAlignment="1">
      <alignment horizontal="center" vertical="center"/>
    </xf>
    <xf numFmtId="0" fontId="5" fillId="0" borderId="31" xfId="0" applyFont="1" applyFill="1" applyBorder="1" applyAlignment="1">
      <alignment horizontal="center" vertical="center" wrapText="1"/>
    </xf>
    <xf numFmtId="0" fontId="16" fillId="0" borderId="0" xfId="0" applyFont="1" applyFill="1" applyBorder="1" applyAlignment="1">
      <alignment vertical="center"/>
    </xf>
    <xf numFmtId="179" fontId="11" fillId="0" borderId="6" xfId="0" applyNumberFormat="1" applyFont="1" applyFill="1" applyBorder="1" applyAlignment="1">
      <alignment horizontal="center" vertical="center" shrinkToFit="1"/>
    </xf>
    <xf numFmtId="179" fontId="11" fillId="0" borderId="7" xfId="0" applyNumberFormat="1" applyFont="1" applyFill="1" applyBorder="1" applyAlignment="1">
      <alignment horizontal="center" vertical="center" shrinkToFit="1"/>
    </xf>
    <xf numFmtId="179" fontId="11" fillId="0" borderId="8" xfId="0" applyNumberFormat="1" applyFont="1" applyFill="1" applyBorder="1" applyAlignment="1">
      <alignment horizontal="center" vertical="center" shrinkToFit="1"/>
    </xf>
    <xf numFmtId="0" fontId="14" fillId="0" borderId="25" xfId="0" applyFont="1" applyFill="1" applyBorder="1" applyAlignment="1">
      <alignment horizontal="center" vertical="center"/>
    </xf>
    <xf numFmtId="179" fontId="4" fillId="0" borderId="18" xfId="0" applyNumberFormat="1" applyFont="1" applyFill="1" applyBorder="1" applyAlignment="1">
      <alignment horizontal="center" vertical="center" shrinkToFit="1"/>
    </xf>
    <xf numFmtId="179" fontId="4" fillId="0" borderId="4" xfId="0" applyNumberFormat="1" applyFont="1" applyFill="1" applyBorder="1" applyAlignment="1">
      <alignment horizontal="center" vertical="center" shrinkToFit="1"/>
    </xf>
    <xf numFmtId="179" fontId="11" fillId="0" borderId="19" xfId="1" applyNumberFormat="1" applyFont="1" applyFill="1" applyBorder="1">
      <alignment vertical="center"/>
    </xf>
    <xf numFmtId="179" fontId="11" fillId="0" borderId="20" xfId="1" applyNumberFormat="1" applyFont="1" applyFill="1" applyBorder="1">
      <alignment vertical="center"/>
    </xf>
    <xf numFmtId="179" fontId="11" fillId="0" borderId="21" xfId="1" applyNumberFormat="1" applyFont="1" applyFill="1" applyBorder="1">
      <alignment vertical="center"/>
    </xf>
    <xf numFmtId="0" fontId="5" fillId="0" borderId="0" xfId="2" applyFont="1" applyAlignment="1">
      <alignment vertical="center"/>
    </xf>
    <xf numFmtId="0" fontId="6" fillId="0" borderId="0" xfId="2" applyFont="1" applyAlignment="1">
      <alignment vertical="center"/>
    </xf>
    <xf numFmtId="0" fontId="8" fillId="0" borderId="0" xfId="2" applyFont="1" applyAlignment="1" applyProtection="1">
      <alignment vertical="center"/>
    </xf>
    <xf numFmtId="49" fontId="26" fillId="0" borderId="0" xfId="2" applyNumberFormat="1" applyFont="1" applyFill="1" applyBorder="1" applyAlignment="1" applyProtection="1">
      <alignment vertical="center"/>
    </xf>
    <xf numFmtId="0" fontId="27" fillId="0" borderId="0" xfId="2" applyFont="1" applyAlignment="1" applyProtection="1">
      <alignment horizontal="center" vertical="center"/>
    </xf>
    <xf numFmtId="0" fontId="27" fillId="0" borderId="0" xfId="2" applyFont="1" applyAlignment="1" applyProtection="1">
      <alignment horizontal="distributed" vertical="center"/>
    </xf>
    <xf numFmtId="0" fontId="8" fillId="0" borderId="39" xfId="2" applyFont="1" applyBorder="1" applyAlignment="1" applyProtection="1">
      <alignment vertical="center"/>
    </xf>
    <xf numFmtId="0" fontId="28" fillId="0" borderId="39" xfId="2" applyFont="1" applyBorder="1" applyAlignment="1" applyProtection="1">
      <alignment horizontal="right" vertical="center"/>
    </xf>
    <xf numFmtId="0" fontId="29" fillId="0" borderId="40" xfId="2" applyFont="1" applyBorder="1" applyAlignment="1" applyProtection="1">
      <alignment horizontal="right" vertical="center"/>
    </xf>
    <xf numFmtId="0" fontId="8" fillId="0" borderId="0" xfId="2" applyFont="1" applyAlignment="1" applyProtection="1">
      <alignment vertical="center" shrinkToFit="1"/>
    </xf>
    <xf numFmtId="0" fontId="8" fillId="0" borderId="0" xfId="2" applyFont="1" applyAlignment="1" applyProtection="1">
      <alignment horizontal="right" vertical="center" shrinkToFit="1"/>
    </xf>
    <xf numFmtId="0" fontId="30" fillId="0" borderId="0" xfId="3"/>
    <xf numFmtId="0" fontId="31" fillId="0" borderId="0" xfId="3" applyFont="1"/>
    <xf numFmtId="0" fontId="34" fillId="0" borderId="0" xfId="3" applyFont="1"/>
    <xf numFmtId="0" fontId="30" fillId="0" borderId="0" xfId="3" applyFont="1"/>
    <xf numFmtId="0" fontId="35" fillId="0" borderId="0" xfId="3" applyFont="1" applyFill="1" applyBorder="1" applyAlignment="1"/>
    <xf numFmtId="0" fontId="36" fillId="0" borderId="0" xfId="3" applyFont="1" applyAlignment="1">
      <alignment horizontal="right"/>
    </xf>
    <xf numFmtId="0" fontId="38" fillId="0" borderId="0" xfId="3" applyFont="1" applyBorder="1" applyAlignment="1">
      <alignment shrinkToFit="1"/>
    </xf>
    <xf numFmtId="0" fontId="30" fillId="5" borderId="0" xfId="3" applyFill="1"/>
    <xf numFmtId="0" fontId="37" fillId="5" borderId="0" xfId="3" applyFont="1" applyFill="1"/>
    <xf numFmtId="0" fontId="35" fillId="0" borderId="0" xfId="3" applyFont="1" applyFill="1" applyBorder="1" applyAlignment="1">
      <alignment horizontal="center"/>
    </xf>
    <xf numFmtId="182" fontId="34" fillId="4" borderId="2" xfId="3" applyNumberFormat="1" applyFont="1" applyFill="1" applyBorder="1" applyAlignment="1" applyProtection="1">
      <protection locked="0"/>
    </xf>
    <xf numFmtId="183" fontId="34" fillId="0" borderId="0" xfId="3" applyNumberFormat="1" applyFont="1" applyAlignment="1"/>
    <xf numFmtId="182" fontId="34" fillId="0" borderId="0" xfId="3" applyNumberFormat="1" applyFont="1" applyBorder="1" applyAlignment="1"/>
    <xf numFmtId="0" fontId="39" fillId="5" borderId="18" xfId="3" applyFont="1" applyFill="1" applyBorder="1" applyAlignment="1">
      <alignment horizontal="center" vertical="center"/>
    </xf>
    <xf numFmtId="0" fontId="30" fillId="5" borderId="4" xfId="3" applyFill="1" applyBorder="1" applyAlignment="1">
      <alignment horizontal="center" vertical="center"/>
    </xf>
    <xf numFmtId="0" fontId="30" fillId="5" borderId="3" xfId="3" applyFont="1" applyFill="1" applyBorder="1" applyAlignment="1">
      <alignment horizontal="center" vertical="center"/>
    </xf>
    <xf numFmtId="0" fontId="40" fillId="5" borderId="3" xfId="3" applyFont="1" applyFill="1" applyBorder="1" applyAlignment="1">
      <alignment horizontal="center" vertical="center" wrapText="1"/>
    </xf>
    <xf numFmtId="0" fontId="34" fillId="4" borderId="7" xfId="3" applyFont="1" applyFill="1" applyBorder="1" applyAlignment="1" applyProtection="1">
      <alignment horizontal="center" vertical="center" wrapText="1"/>
      <protection locked="0"/>
    </xf>
    <xf numFmtId="0" fontId="35" fillId="4" borderId="7" xfId="3" applyFont="1" applyFill="1" applyBorder="1" applyAlignment="1" applyProtection="1">
      <alignment vertical="center" wrapText="1"/>
      <protection locked="0"/>
    </xf>
    <xf numFmtId="0" fontId="43" fillId="0" borderId="7" xfId="3" applyFont="1" applyFill="1" applyBorder="1" applyAlignment="1">
      <alignment horizontal="center" vertical="top" wrapText="1"/>
    </xf>
    <xf numFmtId="0" fontId="43" fillId="0" borderId="56" xfId="3" applyFont="1" applyFill="1" applyBorder="1" applyAlignment="1">
      <alignment horizontal="center" vertical="top" wrapText="1"/>
    </xf>
    <xf numFmtId="0" fontId="34" fillId="0" borderId="3" xfId="3" applyFont="1" applyBorder="1" applyAlignment="1">
      <alignment horizontal="center" vertical="center" wrapText="1"/>
    </xf>
    <xf numFmtId="0" fontId="34" fillId="0" borderId="3" xfId="3" applyFont="1" applyBorder="1" applyAlignment="1">
      <alignment horizontal="center" vertical="center"/>
    </xf>
    <xf numFmtId="182" fontId="34" fillId="0" borderId="3" xfId="3" applyNumberFormat="1" applyFont="1" applyBorder="1" applyAlignment="1">
      <alignment vertical="center"/>
    </xf>
    <xf numFmtId="176" fontId="35" fillId="0" borderId="52" xfId="3" applyNumberFormat="1" applyFont="1" applyFill="1" applyBorder="1" applyAlignment="1">
      <alignment horizontal="right" vertical="center"/>
    </xf>
    <xf numFmtId="182" fontId="35" fillId="4" borderId="52" xfId="3" applyNumberFormat="1" applyFont="1" applyFill="1" applyBorder="1" applyAlignment="1" applyProtection="1">
      <alignment vertical="center"/>
      <protection locked="0"/>
    </xf>
    <xf numFmtId="0" fontId="35" fillId="0" borderId="52" xfId="3" applyFont="1" applyFill="1" applyBorder="1" applyAlignment="1">
      <alignment horizontal="center" vertical="center"/>
    </xf>
    <xf numFmtId="182" fontId="34" fillId="4" borderId="52" xfId="3" applyNumberFormat="1" applyFont="1" applyFill="1" applyBorder="1" applyAlignment="1" applyProtection="1">
      <alignment vertical="center"/>
      <protection locked="0"/>
    </xf>
    <xf numFmtId="0" fontId="35" fillId="4" borderId="52" xfId="3" applyFont="1" applyFill="1" applyBorder="1" applyAlignment="1" applyProtection="1">
      <alignment vertical="center"/>
      <protection locked="0"/>
    </xf>
    <xf numFmtId="182" fontId="35" fillId="0" borderId="52" xfId="3" applyNumberFormat="1" applyFont="1" applyFill="1" applyBorder="1" applyAlignment="1">
      <alignment vertical="center"/>
    </xf>
    <xf numFmtId="176" fontId="35" fillId="0" borderId="52" xfId="3" applyNumberFormat="1" applyFont="1" applyFill="1" applyBorder="1" applyAlignment="1">
      <alignment vertical="center"/>
    </xf>
    <xf numFmtId="0" fontId="35" fillId="0" borderId="3" xfId="3" applyFont="1" applyFill="1" applyBorder="1" applyAlignment="1">
      <alignment horizontal="center" vertical="center"/>
    </xf>
    <xf numFmtId="0" fontId="35" fillId="0" borderId="3" xfId="3" applyFont="1" applyFill="1" applyBorder="1" applyAlignment="1">
      <alignment vertical="center"/>
    </xf>
    <xf numFmtId="0" fontId="34" fillId="2" borderId="0" xfId="3" applyFont="1" applyFill="1" applyAlignment="1">
      <alignment horizontal="right"/>
    </xf>
    <xf numFmtId="0" fontId="30" fillId="0" borderId="0" xfId="3" applyFont="1" applyFill="1"/>
    <xf numFmtId="182" fontId="35" fillId="0" borderId="0" xfId="3" applyNumberFormat="1" applyFont="1" applyFill="1" applyBorder="1" applyAlignment="1"/>
    <xf numFmtId="184" fontId="34" fillId="0" borderId="0" xfId="3" applyNumberFormat="1" applyFont="1" applyBorder="1" applyAlignment="1"/>
    <xf numFmtId="0" fontId="34" fillId="0" borderId="0" xfId="3" applyFont="1" applyFill="1" applyAlignment="1">
      <alignment horizontal="right"/>
    </xf>
    <xf numFmtId="0" fontId="34" fillId="0" borderId="0" xfId="3" applyFont="1" applyFill="1"/>
    <xf numFmtId="184" fontId="35" fillId="0" borderId="0" xfId="3" applyNumberFormat="1" applyFont="1" applyFill="1" applyBorder="1" applyAlignment="1"/>
    <xf numFmtId="184" fontId="34" fillId="0" borderId="0" xfId="3" applyNumberFormat="1" applyFont="1" applyFill="1" applyBorder="1" applyAlignment="1"/>
    <xf numFmtId="0" fontId="34" fillId="0" borderId="47" xfId="3" applyFont="1" applyFill="1" applyBorder="1" applyAlignment="1">
      <alignment horizontal="center"/>
    </xf>
    <xf numFmtId="0" fontId="34" fillId="0" borderId="47" xfId="3" applyFont="1" applyBorder="1" applyAlignment="1">
      <alignment horizontal="center"/>
    </xf>
    <xf numFmtId="0" fontId="34" fillId="0" borderId="0" xfId="3" applyFont="1" applyAlignment="1"/>
    <xf numFmtId="0" fontId="42" fillId="0" borderId="0" xfId="3" applyFont="1" applyAlignment="1">
      <alignment vertical="top"/>
    </xf>
    <xf numFmtId="0" fontId="40" fillId="5" borderId="59" xfId="3" applyFont="1" applyFill="1" applyBorder="1" applyAlignment="1">
      <alignment horizontal="center" vertical="center" wrapText="1"/>
    </xf>
    <xf numFmtId="0" fontId="30" fillId="5" borderId="3" xfId="3" applyFill="1" applyBorder="1" applyAlignment="1">
      <alignment horizontal="center" vertical="center"/>
    </xf>
    <xf numFmtId="0" fontId="35" fillId="4" borderId="56" xfId="3" applyFont="1" applyFill="1" applyBorder="1" applyAlignment="1" applyProtection="1">
      <alignment vertical="center" wrapText="1"/>
      <protection locked="0"/>
    </xf>
    <xf numFmtId="0" fontId="43" fillId="0" borderId="60" xfId="3" applyFont="1" applyFill="1" applyBorder="1" applyAlignment="1">
      <alignment horizontal="center" vertical="top" wrapText="1"/>
    </xf>
    <xf numFmtId="0" fontId="35" fillId="4" borderId="27" xfId="3" applyFont="1" applyFill="1" applyBorder="1" applyAlignment="1" applyProtection="1">
      <alignment vertical="center" wrapText="1"/>
      <protection locked="0"/>
    </xf>
    <xf numFmtId="0" fontId="43" fillId="0" borderId="27" xfId="3" applyFont="1" applyFill="1" applyBorder="1" applyAlignment="1">
      <alignment horizontal="center" vertical="top" wrapText="1"/>
    </xf>
    <xf numFmtId="182" fontId="34" fillId="0" borderId="59" xfId="3" applyNumberFormat="1" applyFont="1" applyBorder="1" applyAlignment="1">
      <alignment vertical="center"/>
    </xf>
    <xf numFmtId="0" fontId="34" fillId="0" borderId="3" xfId="3" applyFont="1" applyBorder="1" applyAlignment="1">
      <alignment vertical="center" wrapText="1"/>
    </xf>
    <xf numFmtId="0" fontId="35" fillId="0" borderId="59" xfId="3" applyFont="1" applyFill="1" applyBorder="1" applyAlignment="1">
      <alignment vertical="center"/>
    </xf>
    <xf numFmtId="0" fontId="30" fillId="0" borderId="0" xfId="3" applyBorder="1"/>
    <xf numFmtId="0" fontId="42" fillId="0" borderId="0" xfId="3" applyFont="1" applyBorder="1" applyAlignment="1">
      <alignment vertical="center" wrapText="1"/>
    </xf>
    <xf numFmtId="0" fontId="30" fillId="0" borderId="0" xfId="3" applyFont="1" applyBorder="1"/>
    <xf numFmtId="0" fontId="30" fillId="2" borderId="0" xfId="3" applyFont="1" applyFill="1"/>
    <xf numFmtId="0" fontId="34" fillId="0" borderId="0" xfId="3" applyFont="1" applyBorder="1" applyAlignment="1">
      <alignment vertical="center"/>
    </xf>
    <xf numFmtId="0" fontId="34" fillId="0" borderId="0" xfId="3" applyFont="1" applyBorder="1" applyAlignment="1">
      <alignment vertical="center" wrapText="1"/>
    </xf>
    <xf numFmtId="176" fontId="35" fillId="0" borderId="0" xfId="3" applyNumberFormat="1" applyFont="1" applyFill="1" applyBorder="1" applyAlignment="1">
      <alignment horizontal="right" vertical="center"/>
    </xf>
    <xf numFmtId="182" fontId="35" fillId="0" borderId="0" xfId="3" applyNumberFormat="1" applyFont="1" applyFill="1" applyBorder="1" applyAlignment="1">
      <alignment vertical="center"/>
    </xf>
    <xf numFmtId="0" fontId="35" fillId="0" borderId="0" xfId="3" applyFont="1" applyFill="1" applyBorder="1" applyAlignment="1">
      <alignment horizontal="center" vertical="center"/>
    </xf>
    <xf numFmtId="182" fontId="34" fillId="0" borderId="0" xfId="3" applyNumberFormat="1" applyFont="1" applyBorder="1" applyAlignment="1">
      <alignment vertical="center"/>
    </xf>
    <xf numFmtId="0" fontId="35" fillId="0" borderId="0" xfId="3" applyFont="1" applyFill="1" applyBorder="1" applyAlignment="1">
      <alignment vertical="center"/>
    </xf>
    <xf numFmtId="176" fontId="35" fillId="0" borderId="0" xfId="3" applyNumberFormat="1" applyFont="1" applyFill="1" applyBorder="1" applyAlignment="1">
      <alignment vertical="center"/>
    </xf>
    <xf numFmtId="0" fontId="44" fillId="0" borderId="0" xfId="3" applyFont="1" applyFill="1" applyBorder="1" applyAlignment="1">
      <alignment vertical="center" wrapText="1"/>
    </xf>
    <xf numFmtId="0" fontId="30" fillId="5" borderId="17" xfId="3" applyFill="1" applyBorder="1" applyAlignment="1">
      <alignment horizontal="center" vertical="center"/>
    </xf>
    <xf numFmtId="0" fontId="43" fillId="0" borderId="61" xfId="3" applyFont="1" applyFill="1" applyBorder="1" applyAlignment="1">
      <alignment horizontal="center" vertical="top" wrapText="1"/>
    </xf>
    <xf numFmtId="0" fontId="45" fillId="0" borderId="63" xfId="3" applyFont="1" applyFill="1" applyBorder="1" applyAlignment="1">
      <alignment horizontal="center" vertical="center" wrapText="1"/>
    </xf>
    <xf numFmtId="0" fontId="35" fillId="0" borderId="64" xfId="3" applyFont="1" applyFill="1" applyBorder="1" applyAlignment="1">
      <alignment vertical="center" wrapText="1"/>
    </xf>
    <xf numFmtId="0" fontId="35" fillId="0" borderId="65" xfId="3" applyFont="1" applyFill="1" applyBorder="1" applyAlignment="1">
      <alignment vertical="center" wrapText="1"/>
    </xf>
    <xf numFmtId="0" fontId="15" fillId="0" borderId="0" xfId="2" applyFont="1" applyAlignment="1" applyProtection="1">
      <alignment vertical="center"/>
    </xf>
    <xf numFmtId="0" fontId="15" fillId="0" borderId="0" xfId="2" applyFont="1" applyAlignment="1" applyProtection="1">
      <alignment horizontal="center" vertical="center"/>
    </xf>
    <xf numFmtId="0" fontId="47" fillId="0" borderId="0" xfId="2" applyFont="1" applyAlignment="1" applyProtection="1">
      <alignment horizontal="right"/>
    </xf>
    <xf numFmtId="0" fontId="47" fillId="0" borderId="0" xfId="2" applyFont="1" applyAlignment="1" applyProtection="1">
      <alignment horizontal="center"/>
    </xf>
    <xf numFmtId="0" fontId="47" fillId="0" borderId="0" xfId="2" applyFont="1" applyFill="1" applyAlignment="1" applyProtection="1">
      <alignment horizontal="center"/>
    </xf>
    <xf numFmtId="0" fontId="47" fillId="0" borderId="0" xfId="2" applyFont="1" applyFill="1" applyAlignment="1" applyProtection="1"/>
    <xf numFmtId="0" fontId="15" fillId="0" borderId="0" xfId="2" applyFont="1" applyFill="1" applyAlignment="1" applyProtection="1">
      <alignment horizontal="center" vertical="center"/>
    </xf>
    <xf numFmtId="0" fontId="48" fillId="0" borderId="0" xfId="2" applyFont="1" applyFill="1" applyAlignment="1" applyProtection="1">
      <alignment horizontal="center" vertical="center"/>
    </xf>
    <xf numFmtId="0" fontId="15" fillId="0" borderId="0" xfId="2" applyFont="1" applyFill="1" applyAlignment="1" applyProtection="1">
      <alignment vertical="center"/>
    </xf>
    <xf numFmtId="0" fontId="4" fillId="0" borderId="0" xfId="2" applyFont="1" applyFill="1" applyAlignment="1" applyProtection="1">
      <alignment horizontal="right" vertical="center"/>
    </xf>
    <xf numFmtId="0" fontId="15" fillId="0" borderId="0" xfId="2" applyFont="1" applyAlignment="1" applyProtection="1">
      <alignment vertical="center" wrapText="1"/>
    </xf>
    <xf numFmtId="0" fontId="48" fillId="0" borderId="0" xfId="2" applyFont="1" applyAlignment="1" applyProtection="1">
      <alignment horizontal="left" vertical="center"/>
    </xf>
    <xf numFmtId="0" fontId="48" fillId="0" borderId="0" xfId="2" applyFont="1" applyAlignment="1" applyProtection="1">
      <alignment vertical="center"/>
    </xf>
    <xf numFmtId="0" fontId="15" fillId="0" borderId="0" xfId="2" applyFont="1" applyAlignment="1" applyProtection="1">
      <alignment horizontal="right" vertical="center"/>
    </xf>
    <xf numFmtId="0" fontId="49" fillId="0" borderId="0" xfId="2" applyFont="1" applyAlignment="1" applyProtection="1">
      <alignment vertical="center"/>
    </xf>
    <xf numFmtId="0" fontId="50" fillId="0" borderId="0" xfId="2" applyFont="1" applyAlignment="1" applyProtection="1">
      <alignment vertical="center"/>
    </xf>
    <xf numFmtId="0" fontId="5" fillId="0" borderId="0" xfId="2" applyFont="1" applyAlignment="1" applyProtection="1">
      <alignment vertical="center"/>
    </xf>
    <xf numFmtId="186" fontId="15" fillId="0" borderId="0" xfId="2" applyNumberFormat="1" applyFont="1" applyBorder="1" applyAlignment="1" applyProtection="1">
      <alignment horizontal="center" vertical="center"/>
    </xf>
    <xf numFmtId="0" fontId="15" fillId="0" borderId="0" xfId="2" applyFont="1" applyBorder="1" applyAlignment="1" applyProtection="1">
      <alignment horizontal="center" vertical="center" wrapText="1"/>
    </xf>
    <xf numFmtId="0" fontId="15" fillId="0" borderId="0" xfId="2" applyFont="1" applyBorder="1" applyAlignment="1" applyProtection="1">
      <alignment horizontal="center" vertical="center"/>
    </xf>
    <xf numFmtId="0" fontId="12" fillId="0" borderId="0" xfId="2" applyFont="1" applyAlignment="1" applyProtection="1">
      <alignment horizontal="right" vertical="center"/>
    </xf>
    <xf numFmtId="0" fontId="12" fillId="0" borderId="0" xfId="2" applyFont="1" applyAlignment="1" applyProtection="1">
      <alignment vertical="center"/>
    </xf>
    <xf numFmtId="0" fontId="15" fillId="0" borderId="0" xfId="2" applyFont="1" applyBorder="1" applyAlignment="1" applyProtection="1">
      <alignment vertical="center"/>
    </xf>
    <xf numFmtId="0" fontId="15" fillId="0" borderId="68" xfId="2" applyFont="1" applyBorder="1" applyAlignment="1" applyProtection="1">
      <alignment horizontal="center" vertical="center"/>
    </xf>
    <xf numFmtId="188" fontId="12" fillId="0" borderId="70" xfId="2" applyNumberFormat="1" applyFont="1" applyBorder="1" applyAlignment="1" applyProtection="1">
      <alignment vertical="center"/>
    </xf>
    <xf numFmtId="182" fontId="12" fillId="0" borderId="0" xfId="2" applyNumberFormat="1" applyFont="1" applyAlignment="1" applyProtection="1">
      <alignment horizontal="center" vertical="center"/>
    </xf>
    <xf numFmtId="0" fontId="15" fillId="0" borderId="28" xfId="2" applyFont="1" applyBorder="1" applyAlignment="1" applyProtection="1">
      <alignment vertical="center"/>
    </xf>
    <xf numFmtId="0" fontId="15" fillId="0" borderId="75" xfId="2" applyFont="1" applyBorder="1" applyAlignment="1" applyProtection="1">
      <alignment horizontal="center" vertical="center"/>
    </xf>
    <xf numFmtId="0" fontId="35" fillId="0" borderId="0" xfId="2" applyFont="1" applyFill="1" applyBorder="1" applyAlignment="1" applyProtection="1"/>
    <xf numFmtId="0" fontId="35" fillId="0" borderId="0" xfId="2" applyFont="1" applyFill="1" applyBorder="1" applyAlignment="1" applyProtection="1">
      <alignment horizontal="center"/>
    </xf>
    <xf numFmtId="0" fontId="12" fillId="0" borderId="0" xfId="2" applyFont="1" applyBorder="1" applyAlignment="1" applyProtection="1">
      <alignment vertical="center"/>
    </xf>
    <xf numFmtId="0" fontId="15" fillId="0" borderId="0" xfId="2" applyFont="1" applyAlignment="1" applyProtection="1">
      <alignment horizontal="left" vertical="center"/>
    </xf>
    <xf numFmtId="0" fontId="15" fillId="0" borderId="0" xfId="2" applyFont="1" applyBorder="1" applyAlignment="1" applyProtection="1">
      <alignment horizontal="right" vertical="center"/>
    </xf>
    <xf numFmtId="0" fontId="35" fillId="0" borderId="0" xfId="2" applyFont="1" applyFill="1" applyBorder="1" applyAlignment="1" applyProtection="1">
      <alignment horizontal="left"/>
    </xf>
    <xf numFmtId="0" fontId="35" fillId="0" borderId="0" xfId="2" applyFont="1" applyFill="1" applyBorder="1" applyAlignment="1" applyProtection="1">
      <alignment horizontal="right"/>
    </xf>
    <xf numFmtId="0" fontId="1" fillId="0" borderId="23" xfId="2" applyFont="1" applyBorder="1" applyAlignment="1" applyProtection="1">
      <alignment horizontal="center" vertical="center"/>
    </xf>
    <xf numFmtId="0" fontId="1" fillId="0" borderId="29" xfId="2" applyFont="1" applyBorder="1" applyAlignment="1" applyProtection="1">
      <alignment vertical="center"/>
    </xf>
    <xf numFmtId="0" fontId="1" fillId="0" borderId="30" xfId="2" applyFont="1" applyBorder="1" applyAlignment="1" applyProtection="1">
      <alignment vertical="center"/>
    </xf>
    <xf numFmtId="0" fontId="15" fillId="0" borderId="77" xfId="2" applyFont="1" applyFill="1" applyBorder="1" applyAlignment="1" applyProtection="1">
      <alignment vertical="center"/>
    </xf>
    <xf numFmtId="0" fontId="15" fillId="0" borderId="42" xfId="2" applyFont="1" applyFill="1" applyBorder="1" applyAlignment="1" applyProtection="1">
      <alignment horizontal="center" vertical="center"/>
    </xf>
    <xf numFmtId="0" fontId="15" fillId="0" borderId="42" xfId="2" applyFont="1" applyBorder="1" applyAlignment="1" applyProtection="1">
      <alignment horizontal="center" vertical="center"/>
    </xf>
    <xf numFmtId="0" fontId="15" fillId="0" borderId="79" xfId="2" applyFont="1" applyFill="1" applyBorder="1" applyAlignment="1" applyProtection="1">
      <alignment vertical="center"/>
    </xf>
    <xf numFmtId="0" fontId="15" fillId="0" borderId="51" xfId="2" applyFont="1" applyFill="1" applyBorder="1" applyAlignment="1" applyProtection="1">
      <alignment horizontal="center" vertical="center"/>
    </xf>
    <xf numFmtId="0" fontId="15" fillId="0" borderId="30" xfId="2" applyFont="1" applyFill="1" applyBorder="1" applyAlignment="1" applyProtection="1">
      <alignment vertical="center"/>
    </xf>
    <xf numFmtId="1" fontId="15" fillId="0" borderId="1" xfId="2" applyNumberFormat="1" applyFont="1" applyFill="1" applyBorder="1" applyAlignment="1" applyProtection="1">
      <alignment vertical="center"/>
    </xf>
    <xf numFmtId="0" fontId="15" fillId="0" borderId="30" xfId="2" applyFont="1" applyFill="1" applyBorder="1" applyAlignment="1" applyProtection="1">
      <alignment horizontal="center" vertical="center"/>
    </xf>
    <xf numFmtId="0" fontId="15" fillId="0" borderId="27" xfId="2" applyFont="1" applyBorder="1" applyAlignment="1" applyProtection="1">
      <alignment vertical="center"/>
    </xf>
    <xf numFmtId="0" fontId="15" fillId="0" borderId="0" xfId="2" applyFont="1" applyBorder="1" applyAlignment="1" applyProtection="1">
      <alignment vertical="center" shrinkToFit="1"/>
    </xf>
    <xf numFmtId="0" fontId="17" fillId="0" borderId="0" xfId="2" applyFont="1" applyBorder="1" applyAlignment="1" applyProtection="1">
      <alignment horizontal="right" vertical="center"/>
    </xf>
    <xf numFmtId="0" fontId="15" fillId="0" borderId="2" xfId="2" applyFont="1" applyBorder="1" applyAlignment="1" applyProtection="1">
      <alignment vertical="center"/>
    </xf>
    <xf numFmtId="0" fontId="15" fillId="0" borderId="0" xfId="2" applyFont="1" applyFill="1" applyBorder="1" applyAlignment="1" applyProtection="1">
      <alignment vertical="center"/>
    </xf>
    <xf numFmtId="0" fontId="15" fillId="0" borderId="0" xfId="2" applyFont="1" applyFill="1" applyBorder="1" applyAlignment="1" applyProtection="1">
      <alignment vertical="center" shrinkToFit="1"/>
    </xf>
    <xf numFmtId="0" fontId="12" fillId="0" borderId="43" xfId="2" applyFont="1" applyFill="1" applyBorder="1" applyAlignment="1" applyProtection="1">
      <alignment vertical="center" wrapText="1"/>
    </xf>
    <xf numFmtId="0" fontId="12" fillId="0" borderId="0" xfId="2" applyFont="1" applyBorder="1" applyAlignment="1" applyProtection="1"/>
    <xf numFmtId="1" fontId="15" fillId="0" borderId="43" xfId="2" applyNumberFormat="1" applyFont="1" applyFill="1" applyBorder="1" applyAlignment="1" applyProtection="1">
      <alignment vertical="center"/>
    </xf>
    <xf numFmtId="0" fontId="15" fillId="0" borderId="27" xfId="2" applyFont="1" applyFill="1" applyBorder="1" applyAlignment="1" applyProtection="1">
      <alignment vertical="top"/>
    </xf>
    <xf numFmtId="0" fontId="15" fillId="0" borderId="0" xfId="2" applyFont="1" applyFill="1" applyBorder="1" applyAlignment="1" applyProtection="1">
      <alignment vertical="top"/>
    </xf>
    <xf numFmtId="0" fontId="15" fillId="0" borderId="76" xfId="2" applyFont="1" applyBorder="1" applyAlignment="1" applyProtection="1">
      <alignment vertical="center"/>
    </xf>
    <xf numFmtId="0" fontId="52" fillId="0" borderId="71" xfId="2" applyFont="1" applyBorder="1" applyAlignment="1" applyProtection="1">
      <alignment vertical="center"/>
    </xf>
    <xf numFmtId="0" fontId="52" fillId="0" borderId="72" xfId="2" applyFont="1" applyBorder="1" applyAlignment="1" applyProtection="1">
      <alignment vertical="center"/>
    </xf>
    <xf numFmtId="179" fontId="30" fillId="0" borderId="0" xfId="3" applyNumberFormat="1" applyFill="1"/>
    <xf numFmtId="179" fontId="33" fillId="0" borderId="0" xfId="3" applyNumberFormat="1" applyFont="1" applyFill="1" applyAlignment="1" applyProtection="1">
      <alignment horizontal="right"/>
    </xf>
    <xf numFmtId="179" fontId="33" fillId="0" borderId="0" xfId="3" applyNumberFormat="1" applyFont="1" applyFill="1"/>
    <xf numFmtId="179" fontId="34" fillId="0" borderId="0" xfId="3" applyNumberFormat="1" applyFont="1" applyFill="1"/>
    <xf numFmtId="179" fontId="36" fillId="0" borderId="0" xfId="3" applyNumberFormat="1" applyFont="1" applyFill="1" applyAlignment="1">
      <alignment horizontal="right"/>
    </xf>
    <xf numFmtId="179" fontId="33" fillId="0" borderId="0" xfId="3" applyNumberFormat="1" applyFont="1" applyFill="1" applyAlignment="1" applyProtection="1">
      <alignment horizontal="center"/>
    </xf>
    <xf numFmtId="179" fontId="37" fillId="0" borderId="2" xfId="3" applyNumberFormat="1" applyFont="1" applyFill="1" applyBorder="1" applyAlignment="1" applyProtection="1">
      <alignment horizontal="center"/>
    </xf>
    <xf numFmtId="0" fontId="30" fillId="7" borderId="0" xfId="4" applyFill="1"/>
    <xf numFmtId="0" fontId="30" fillId="0" borderId="0" xfId="4"/>
    <xf numFmtId="38" fontId="56" fillId="0" borderId="86" xfId="5" applyFont="1" applyFill="1" applyBorder="1" applyAlignment="1" applyProtection="1">
      <alignment vertical="center" shrinkToFit="1"/>
    </xf>
    <xf numFmtId="38" fontId="56" fillId="0" borderId="87" xfId="5" applyFont="1" applyFill="1" applyBorder="1" applyAlignment="1" applyProtection="1">
      <alignment horizontal="center" vertical="center" shrinkToFit="1"/>
    </xf>
    <xf numFmtId="38" fontId="56" fillId="0" borderId="88" xfId="5" applyFont="1" applyFill="1" applyBorder="1" applyAlignment="1" applyProtection="1">
      <alignment vertical="center" shrinkToFit="1"/>
    </xf>
    <xf numFmtId="0" fontId="56" fillId="0" borderId="89" xfId="4" applyFont="1" applyFill="1" applyBorder="1" applyAlignment="1" applyProtection="1">
      <alignment vertical="center" shrinkToFit="1"/>
    </xf>
    <xf numFmtId="38" fontId="56" fillId="0" borderId="89" xfId="5" applyFont="1" applyFill="1" applyBorder="1" applyAlignment="1" applyProtection="1">
      <alignment vertical="center" shrinkToFit="1"/>
    </xf>
    <xf numFmtId="38" fontId="56" fillId="0" borderId="90" xfId="5" applyFont="1" applyFill="1" applyBorder="1" applyAlignment="1" applyProtection="1">
      <alignment vertical="center" shrinkToFit="1"/>
    </xf>
    <xf numFmtId="38" fontId="56" fillId="0" borderId="91" xfId="5" applyFont="1" applyFill="1" applyBorder="1" applyAlignment="1" applyProtection="1">
      <alignment vertical="center" shrinkToFit="1"/>
    </xf>
    <xf numFmtId="38" fontId="59" fillId="0" borderId="92" xfId="5" applyFont="1" applyFill="1" applyBorder="1" applyAlignment="1" applyProtection="1">
      <alignment horizontal="center" vertical="center" wrapText="1" shrinkToFit="1"/>
    </xf>
    <xf numFmtId="38" fontId="61" fillId="0" borderId="90" xfId="5" applyFont="1" applyFill="1" applyBorder="1" applyAlignment="1" applyProtection="1">
      <alignment horizontal="center" vertical="center" shrinkToFit="1"/>
    </xf>
    <xf numFmtId="0" fontId="56" fillId="0" borderId="0" xfId="4" applyFont="1" applyFill="1"/>
    <xf numFmtId="0" fontId="56" fillId="0" borderId="1" xfId="4" applyFont="1" applyBorder="1"/>
    <xf numFmtId="0" fontId="63" fillId="0" borderId="93" xfId="4" applyFont="1" applyFill="1" applyBorder="1" applyAlignment="1" applyProtection="1">
      <alignment vertical="center" shrinkToFit="1"/>
    </xf>
    <xf numFmtId="0" fontId="63" fillId="0" borderId="94" xfId="4" applyFont="1" applyFill="1" applyBorder="1" applyAlignment="1" applyProtection="1">
      <alignment horizontal="center" vertical="center" shrinkToFit="1"/>
    </xf>
    <xf numFmtId="0" fontId="63" fillId="0" borderId="95" xfId="4" applyFont="1" applyFill="1" applyBorder="1" applyAlignment="1" applyProtection="1">
      <alignment vertical="center" shrinkToFit="1"/>
    </xf>
    <xf numFmtId="3" fontId="63" fillId="7" borderId="1" xfId="4" applyNumberFormat="1" applyFont="1" applyFill="1" applyBorder="1" applyAlignment="1" applyProtection="1">
      <alignment horizontal="right" vertical="center" shrinkToFit="1"/>
    </xf>
    <xf numFmtId="38" fontId="63" fillId="7" borderId="96" xfId="5" applyFont="1" applyFill="1" applyBorder="1" applyAlignment="1" applyProtection="1">
      <alignment horizontal="right" vertical="center" shrinkToFit="1"/>
    </xf>
    <xf numFmtId="38" fontId="56" fillId="0" borderId="91" xfId="5" applyFont="1" applyFill="1" applyBorder="1" applyAlignment="1" applyProtection="1">
      <alignment horizontal="right" vertical="center" shrinkToFit="1"/>
    </xf>
    <xf numFmtId="38" fontId="63" fillId="7" borderId="97" xfId="5" applyFont="1" applyFill="1" applyBorder="1" applyAlignment="1" applyProtection="1">
      <alignment vertical="center"/>
    </xf>
    <xf numFmtId="3" fontId="63" fillId="7" borderId="96" xfId="4" applyNumberFormat="1" applyFont="1" applyFill="1" applyBorder="1" applyAlignment="1" applyProtection="1">
      <alignment vertical="center" shrinkToFit="1"/>
    </xf>
    <xf numFmtId="0" fontId="56" fillId="7" borderId="1" xfId="4" applyFont="1" applyFill="1" applyBorder="1"/>
    <xf numFmtId="3" fontId="63" fillId="7" borderId="1" xfId="4" applyNumberFormat="1" applyFont="1" applyFill="1" applyBorder="1" applyAlignment="1" applyProtection="1">
      <alignment vertical="center" shrinkToFit="1"/>
    </xf>
    <xf numFmtId="38" fontId="63" fillId="7" borderId="1" xfId="5" applyFont="1" applyFill="1" applyBorder="1" applyAlignment="1" applyProtection="1">
      <alignment vertical="center" shrinkToFit="1"/>
    </xf>
    <xf numFmtId="38" fontId="63" fillId="7" borderId="96" xfId="5" applyFont="1" applyFill="1" applyBorder="1" applyAlignment="1" applyProtection="1">
      <alignment vertical="center" shrinkToFit="1"/>
    </xf>
    <xf numFmtId="38" fontId="56" fillId="0" borderId="98" xfId="5" applyFont="1" applyFill="1" applyBorder="1" applyAlignment="1" applyProtection="1">
      <alignment vertical="center" shrinkToFit="1"/>
    </xf>
    <xf numFmtId="38" fontId="56" fillId="0" borderId="76" xfId="5" applyFont="1" applyFill="1" applyBorder="1" applyAlignment="1" applyProtection="1">
      <alignment vertical="center"/>
    </xf>
    <xf numFmtId="38" fontId="56" fillId="0" borderId="0" xfId="5" applyFont="1" applyFill="1" applyBorder="1" applyAlignment="1" applyProtection="1">
      <alignment vertical="center" shrinkToFit="1"/>
    </xf>
    <xf numFmtId="38" fontId="56" fillId="0" borderId="99" xfId="5" applyFont="1" applyFill="1" applyBorder="1" applyAlignment="1" applyProtection="1">
      <alignment vertical="center" shrinkToFit="1"/>
    </xf>
    <xf numFmtId="0" fontId="63" fillId="0" borderId="100" xfId="4" applyFont="1" applyFill="1" applyBorder="1" applyAlignment="1" applyProtection="1">
      <alignment vertical="center" shrinkToFit="1"/>
    </xf>
    <xf numFmtId="0" fontId="63" fillId="0" borderId="101" xfId="4" applyFont="1" applyFill="1" applyBorder="1" applyAlignment="1" applyProtection="1">
      <alignment horizontal="center" vertical="center" shrinkToFit="1"/>
    </xf>
    <xf numFmtId="0" fontId="63" fillId="0" borderId="102" xfId="4" applyFont="1" applyFill="1" applyBorder="1" applyAlignment="1" applyProtection="1">
      <alignment vertical="center" shrinkToFit="1"/>
    </xf>
    <xf numFmtId="3" fontId="63" fillId="7" borderId="103" xfId="4" applyNumberFormat="1" applyFont="1" applyFill="1" applyBorder="1" applyAlignment="1" applyProtection="1">
      <alignment vertical="center" shrinkToFit="1"/>
    </xf>
    <xf numFmtId="38" fontId="63" fillId="7" borderId="103" xfId="5" applyFont="1" applyFill="1" applyBorder="1" applyAlignment="1" applyProtection="1">
      <alignment vertical="center" shrinkToFit="1"/>
    </xf>
    <xf numFmtId="38" fontId="63" fillId="7" borderId="104" xfId="5" applyFont="1" applyFill="1" applyBorder="1" applyAlignment="1" applyProtection="1">
      <alignment vertical="center" shrinkToFit="1"/>
    </xf>
    <xf numFmtId="38" fontId="56" fillId="0" borderId="0" xfId="5" applyFont="1" applyFill="1" applyBorder="1" applyAlignment="1" applyProtection="1">
      <alignment vertical="center"/>
    </xf>
    <xf numFmtId="0" fontId="56" fillId="0" borderId="0" xfId="4" applyFont="1" applyBorder="1"/>
    <xf numFmtId="0" fontId="63" fillId="0" borderId="105" xfId="4" applyFont="1" applyFill="1" applyBorder="1" applyAlignment="1" applyProtection="1">
      <alignment vertical="center" shrinkToFit="1"/>
    </xf>
    <xf numFmtId="0" fontId="63" fillId="0" borderId="106" xfId="4" applyFont="1" applyFill="1" applyBorder="1" applyAlignment="1" applyProtection="1">
      <alignment horizontal="center" vertical="center" shrinkToFit="1"/>
    </xf>
    <xf numFmtId="0" fontId="63" fillId="0" borderId="107" xfId="4" applyFont="1" applyFill="1" applyBorder="1" applyAlignment="1" applyProtection="1">
      <alignment vertical="center" shrinkToFit="1"/>
    </xf>
    <xf numFmtId="3" fontId="63" fillId="7" borderId="108" xfId="4" applyNumberFormat="1" applyFont="1" applyFill="1" applyBorder="1" applyAlignment="1" applyProtection="1">
      <alignment vertical="center" shrinkToFit="1"/>
    </xf>
    <xf numFmtId="38" fontId="63" fillId="7" borderId="108" xfId="5" applyFont="1" applyFill="1" applyBorder="1" applyAlignment="1" applyProtection="1">
      <alignment vertical="center" shrinkToFit="1"/>
    </xf>
    <xf numFmtId="38" fontId="63" fillId="7" borderId="109" xfId="5" applyFont="1" applyFill="1" applyBorder="1" applyAlignment="1" applyProtection="1">
      <alignment vertical="center" shrinkToFit="1"/>
    </xf>
    <xf numFmtId="3" fontId="63" fillId="7" borderId="109" xfId="4" applyNumberFormat="1" applyFont="1" applyFill="1" applyBorder="1" applyAlignment="1" applyProtection="1">
      <alignment vertical="center" shrinkToFit="1"/>
    </xf>
    <xf numFmtId="0" fontId="63" fillId="0" borderId="0" xfId="4" applyFont="1" applyFill="1" applyBorder="1" applyAlignment="1" applyProtection="1">
      <alignment vertical="center" shrinkToFit="1"/>
    </xf>
    <xf numFmtId="0" fontId="63" fillId="0" borderId="0" xfId="4" applyFont="1" applyFill="1" applyBorder="1" applyAlignment="1" applyProtection="1">
      <alignment horizontal="center" vertical="center" shrinkToFit="1"/>
    </xf>
    <xf numFmtId="3" fontId="63" fillId="0" borderId="0" xfId="4" applyNumberFormat="1" applyFont="1" applyFill="1" applyBorder="1" applyAlignment="1" applyProtection="1">
      <alignment vertical="center" shrinkToFit="1"/>
    </xf>
    <xf numFmtId="38" fontId="63" fillId="0" borderId="0" xfId="5" applyFont="1" applyFill="1" applyBorder="1" applyAlignment="1" applyProtection="1">
      <alignment vertical="center" shrinkToFit="1"/>
    </xf>
    <xf numFmtId="0" fontId="30" fillId="8" borderId="0" xfId="4" applyFill="1"/>
    <xf numFmtId="3" fontId="63" fillId="8" borderId="1" xfId="4" applyNumberFormat="1" applyFont="1" applyFill="1" applyBorder="1" applyAlignment="1" applyProtection="1">
      <alignment horizontal="right" vertical="center" shrinkToFit="1"/>
    </xf>
    <xf numFmtId="38" fontId="63" fillId="8" borderId="96" xfId="5" applyFont="1" applyFill="1" applyBorder="1" applyAlignment="1" applyProtection="1">
      <alignment horizontal="right" vertical="center" shrinkToFit="1"/>
    </xf>
    <xf numFmtId="38" fontId="64" fillId="0" borderId="91" xfId="5" applyFont="1" applyFill="1" applyBorder="1" applyAlignment="1" applyProtection="1">
      <alignment horizontal="right" vertical="center" shrinkToFit="1"/>
    </xf>
    <xf numFmtId="38" fontId="63" fillId="8" borderId="97" xfId="5" applyFont="1" applyFill="1" applyBorder="1" applyAlignment="1" applyProtection="1">
      <alignment vertical="center"/>
    </xf>
    <xf numFmtId="3" fontId="63" fillId="8" borderId="96" xfId="4" applyNumberFormat="1" applyFont="1" applyFill="1" applyBorder="1" applyAlignment="1" applyProtection="1">
      <alignment vertical="center" shrinkToFit="1"/>
    </xf>
    <xf numFmtId="0" fontId="64" fillId="0" borderId="0" xfId="4" applyFont="1" applyFill="1"/>
    <xf numFmtId="0" fontId="65" fillId="0" borderId="0" xfId="4" applyFont="1"/>
    <xf numFmtId="0" fontId="64" fillId="8" borderId="1" xfId="4" applyFont="1" applyFill="1" applyBorder="1"/>
    <xf numFmtId="3" fontId="63" fillId="8" borderId="1" xfId="4" applyNumberFormat="1" applyFont="1" applyFill="1" applyBorder="1" applyAlignment="1" applyProtection="1">
      <alignment vertical="center" shrinkToFit="1"/>
    </xf>
    <xf numFmtId="38" fontId="63" fillId="8" borderId="1" xfId="5" applyFont="1" applyFill="1" applyBorder="1" applyAlignment="1" applyProtection="1">
      <alignment vertical="center" shrinkToFit="1"/>
    </xf>
    <xf numFmtId="38" fontId="63" fillId="8" borderId="96" xfId="5" applyFont="1" applyFill="1" applyBorder="1" applyAlignment="1" applyProtection="1">
      <alignment vertical="center" shrinkToFit="1"/>
    </xf>
    <xf numFmtId="38" fontId="64" fillId="0" borderId="98" xfId="5" applyFont="1" applyFill="1" applyBorder="1" applyAlignment="1" applyProtection="1">
      <alignment vertical="center" shrinkToFit="1"/>
    </xf>
    <xf numFmtId="38" fontId="64" fillId="0" borderId="76" xfId="5" applyFont="1" applyFill="1" applyBorder="1" applyAlignment="1" applyProtection="1">
      <alignment vertical="center"/>
    </xf>
    <xf numFmtId="38" fontId="64" fillId="0" borderId="0" xfId="5" applyFont="1" applyFill="1" applyBorder="1" applyAlignment="1" applyProtection="1">
      <alignment vertical="center" shrinkToFit="1"/>
    </xf>
    <xf numFmtId="38" fontId="64" fillId="0" borderId="99" xfId="5" applyFont="1" applyFill="1" applyBorder="1" applyAlignment="1" applyProtection="1">
      <alignment vertical="center" shrinkToFit="1"/>
    </xf>
    <xf numFmtId="3" fontId="63" fillId="8" borderId="103" xfId="4" applyNumberFormat="1" applyFont="1" applyFill="1" applyBorder="1" applyAlignment="1" applyProtection="1">
      <alignment vertical="center" shrinkToFit="1"/>
    </xf>
    <xf numFmtId="38" fontId="63" fillId="8" borderId="103" xfId="5" applyFont="1" applyFill="1" applyBorder="1" applyAlignment="1" applyProtection="1">
      <alignment vertical="center" shrinkToFit="1"/>
    </xf>
    <xf numFmtId="38" fontId="63" fillId="8" borderId="104" xfId="5" applyFont="1" applyFill="1" applyBorder="1" applyAlignment="1" applyProtection="1">
      <alignment vertical="center" shrinkToFit="1"/>
    </xf>
    <xf numFmtId="38" fontId="64" fillId="0" borderId="0" xfId="5" applyFont="1" applyFill="1" applyBorder="1" applyAlignment="1" applyProtection="1">
      <alignment vertical="center"/>
    </xf>
    <xf numFmtId="0" fontId="64" fillId="0" borderId="0" xfId="4" applyFont="1" applyBorder="1"/>
    <xf numFmtId="3" fontId="63" fillId="8" borderId="108" xfId="4" applyNumberFormat="1" applyFont="1" applyFill="1" applyBorder="1" applyAlignment="1" applyProtection="1">
      <alignment vertical="center" shrinkToFit="1"/>
    </xf>
    <xf numFmtId="38" fontId="63" fillId="8" borderId="108" xfId="5" applyFont="1" applyFill="1" applyBorder="1" applyAlignment="1" applyProtection="1">
      <alignment vertical="center" shrinkToFit="1"/>
    </xf>
    <xf numFmtId="38" fontId="63" fillId="8" borderId="109" xfId="5" applyFont="1" applyFill="1" applyBorder="1" applyAlignment="1" applyProtection="1">
      <alignment vertical="center" shrinkToFit="1"/>
    </xf>
    <xf numFmtId="3" fontId="63" fillId="8" borderId="109" xfId="4" applyNumberFormat="1" applyFont="1" applyFill="1" applyBorder="1" applyAlignment="1" applyProtection="1">
      <alignment vertical="center" shrinkToFit="1"/>
    </xf>
    <xf numFmtId="3" fontId="30" fillId="0" borderId="0" xfId="4" applyNumberFormat="1"/>
    <xf numFmtId="179" fontId="5" fillId="0" borderId="29" xfId="2" applyNumberFormat="1" applyFont="1" applyFill="1" applyBorder="1" applyAlignment="1" applyProtection="1">
      <alignment vertical="center"/>
    </xf>
    <xf numFmtId="0" fontId="5" fillId="0" borderId="5" xfId="2" applyFont="1" applyBorder="1" applyAlignment="1" applyProtection="1">
      <alignment vertical="center"/>
    </xf>
    <xf numFmtId="179" fontId="5" fillId="0" borderId="29" xfId="2" applyNumberFormat="1" applyFont="1" applyBorder="1" applyAlignment="1" applyProtection="1">
      <alignment vertical="center"/>
    </xf>
    <xf numFmtId="0" fontId="5" fillId="0" borderId="0" xfId="2" applyFont="1" applyBorder="1" applyAlignment="1" applyProtection="1">
      <alignment horizontal="center" vertical="center"/>
    </xf>
    <xf numFmtId="0" fontId="5" fillId="0" borderId="0" xfId="2" applyFont="1" applyBorder="1" applyAlignment="1" applyProtection="1">
      <alignment vertical="center"/>
    </xf>
    <xf numFmtId="0" fontId="5" fillId="0" borderId="0" xfId="2" applyFont="1" applyFill="1" applyBorder="1" applyAlignment="1" applyProtection="1">
      <alignment horizontal="center" vertical="center"/>
    </xf>
    <xf numFmtId="0" fontId="5" fillId="0" borderId="0" xfId="2" applyFont="1" applyAlignment="1" applyProtection="1">
      <alignment horizontal="left" vertical="center"/>
    </xf>
    <xf numFmtId="0" fontId="5" fillId="0" borderId="0" xfId="2" applyFont="1" applyAlignment="1" applyProtection="1">
      <alignment horizontal="center" vertical="center"/>
    </xf>
    <xf numFmtId="0" fontId="5" fillId="0" borderId="0" xfId="2" applyFont="1" applyAlignment="1" applyProtection="1">
      <alignment horizontal="distributed" vertical="center"/>
    </xf>
    <xf numFmtId="0" fontId="5" fillId="2" borderId="0" xfId="2" applyFont="1" applyFill="1" applyAlignment="1" applyProtection="1">
      <alignment vertical="center"/>
      <protection locked="0"/>
    </xf>
    <xf numFmtId="0" fontId="5" fillId="0" borderId="0" xfId="2" applyFont="1" applyAlignment="1" applyProtection="1">
      <alignment vertical="justify"/>
    </xf>
    <xf numFmtId="179" fontId="5" fillId="0" borderId="0" xfId="2" applyNumberFormat="1" applyFont="1" applyFill="1" applyAlignment="1" applyProtection="1">
      <alignment horizontal="left" vertical="center"/>
    </xf>
    <xf numFmtId="0" fontId="5" fillId="0" borderId="0" xfId="2" applyFont="1" applyAlignment="1" applyProtection="1">
      <alignment horizontal="left" vertical="justify"/>
    </xf>
    <xf numFmtId="0" fontId="6" fillId="0" borderId="0" xfId="2" applyFont="1" applyAlignment="1" applyProtection="1">
      <alignment vertical="center"/>
    </xf>
    <xf numFmtId="0" fontId="8" fillId="0" borderId="2" xfId="2" applyFont="1" applyBorder="1" applyAlignment="1" applyProtection="1">
      <alignment vertical="center"/>
    </xf>
    <xf numFmtId="0" fontId="21" fillId="0" borderId="2" xfId="2" applyFont="1" applyBorder="1" applyAlignment="1" applyProtection="1">
      <alignment vertical="center"/>
    </xf>
    <xf numFmtId="0" fontId="21" fillId="0" borderId="0" xfId="2" applyFont="1" applyAlignment="1" applyProtection="1">
      <alignment vertical="center"/>
    </xf>
    <xf numFmtId="0" fontId="5" fillId="0" borderId="0" xfId="2" applyFont="1" applyBorder="1" applyAlignment="1" applyProtection="1">
      <alignment horizontal="left" vertical="justify" wrapText="1"/>
    </xf>
    <xf numFmtId="0" fontId="12" fillId="0" borderId="0" xfId="2" applyFont="1" applyBorder="1" applyAlignment="1" applyProtection="1">
      <alignment horizontal="center" vertical="center"/>
    </xf>
    <xf numFmtId="20" fontId="6" fillId="0" borderId="0" xfId="0" applyNumberFormat="1" applyFont="1" applyAlignment="1" applyProtection="1">
      <alignment vertical="center"/>
    </xf>
    <xf numFmtId="0" fontId="6" fillId="0" borderId="0" xfId="0" applyFont="1" applyAlignment="1" applyProtection="1">
      <alignment vertical="center"/>
    </xf>
    <xf numFmtId="0" fontId="5" fillId="0" borderId="0" xfId="0" applyFont="1" applyAlignment="1" applyProtection="1">
      <alignment vertical="center"/>
    </xf>
    <xf numFmtId="0" fontId="6" fillId="0" borderId="0" xfId="0" applyFont="1" applyAlignment="1" applyProtection="1">
      <alignment horizontal="center" vertical="center"/>
    </xf>
    <xf numFmtId="0" fontId="7" fillId="0" borderId="0" xfId="0" applyFont="1" applyAlignment="1" applyProtection="1">
      <alignment horizontal="center" vertical="center"/>
    </xf>
    <xf numFmtId="179" fontId="5" fillId="0" borderId="0" xfId="0" applyNumberFormat="1" applyFont="1" applyFill="1" applyAlignment="1" applyProtection="1">
      <alignment horizontal="center" vertical="center"/>
    </xf>
    <xf numFmtId="179" fontId="5" fillId="0" borderId="0" xfId="0" applyNumberFormat="1" applyFont="1" applyFill="1" applyAlignment="1" applyProtection="1">
      <alignment vertical="center"/>
    </xf>
    <xf numFmtId="0" fontId="5" fillId="0" borderId="0" xfId="0" applyFont="1" applyAlignment="1" applyProtection="1">
      <alignment horizontal="center" vertical="center"/>
    </xf>
    <xf numFmtId="179" fontId="7" fillId="0" borderId="0" xfId="0" applyNumberFormat="1" applyFont="1" applyFill="1" applyAlignment="1" applyProtection="1">
      <alignment horizontal="center" vertical="center"/>
    </xf>
    <xf numFmtId="0" fontId="8" fillId="0" borderId="1" xfId="0" applyFont="1" applyBorder="1" applyAlignment="1" applyProtection="1">
      <alignment horizontal="center" vertical="center"/>
    </xf>
    <xf numFmtId="179" fontId="8" fillId="0" borderId="1" xfId="0" applyNumberFormat="1"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0" xfId="0" applyFont="1" applyBorder="1" applyAlignment="1" applyProtection="1">
      <alignment vertical="center"/>
    </xf>
    <xf numFmtId="0" fontId="8" fillId="0" borderId="0" xfId="0" applyFont="1" applyAlignment="1" applyProtection="1">
      <alignment vertical="center"/>
    </xf>
    <xf numFmtId="0" fontId="8" fillId="0" borderId="27" xfId="0" applyFont="1" applyBorder="1" applyAlignment="1" applyProtection="1">
      <alignment horizontal="center" vertical="center"/>
    </xf>
    <xf numFmtId="0" fontId="8" fillId="0" borderId="27" xfId="0" applyFont="1" applyBorder="1" applyAlignment="1" applyProtection="1">
      <alignment vertical="center"/>
    </xf>
    <xf numFmtId="0" fontId="9" fillId="0" borderId="0" xfId="0" applyFont="1" applyAlignment="1" applyProtection="1">
      <alignment vertical="center"/>
    </xf>
    <xf numFmtId="0" fontId="13" fillId="0" borderId="0" xfId="0" applyFont="1" applyFill="1" applyProtection="1">
      <alignment vertical="center"/>
    </xf>
    <xf numFmtId="177" fontId="12" fillId="0" borderId="0" xfId="0" applyNumberFormat="1" applyFont="1" applyFill="1" applyProtection="1">
      <alignment vertical="center"/>
    </xf>
    <xf numFmtId="0" fontId="12" fillId="0" borderId="0" xfId="0" applyFont="1" applyFill="1" applyProtection="1">
      <alignment vertical="center"/>
    </xf>
    <xf numFmtId="0" fontId="11" fillId="0" borderId="0" xfId="0" applyFont="1" applyFill="1" applyProtection="1">
      <alignment vertical="center"/>
    </xf>
    <xf numFmtId="0" fontId="12" fillId="0" borderId="0" xfId="0" applyFont="1" applyFill="1" applyAlignment="1" applyProtection="1">
      <alignment vertical="center"/>
    </xf>
    <xf numFmtId="0" fontId="14" fillId="0" borderId="18" xfId="0" applyFont="1" applyFill="1" applyBorder="1" applyAlignment="1" applyProtection="1">
      <alignment horizontal="center" vertical="center"/>
    </xf>
    <xf numFmtId="0" fontId="12" fillId="0" borderId="16" xfId="0" applyFont="1" applyFill="1" applyBorder="1" applyAlignment="1" applyProtection="1">
      <alignment vertical="center" wrapText="1"/>
    </xf>
    <xf numFmtId="0" fontId="12" fillId="0" borderId="1" xfId="0" applyFont="1" applyFill="1" applyBorder="1" applyAlignment="1" applyProtection="1">
      <alignment vertical="center"/>
    </xf>
    <xf numFmtId="0" fontId="12" fillId="0" borderId="1" xfId="0" applyFont="1" applyFill="1" applyBorder="1" applyAlignment="1" applyProtection="1">
      <alignment horizontal="center" vertical="center"/>
    </xf>
    <xf numFmtId="181" fontId="11" fillId="0" borderId="17" xfId="0" applyNumberFormat="1" applyFont="1" applyFill="1" applyBorder="1" applyAlignment="1" applyProtection="1">
      <alignment horizontal="center" vertical="center"/>
    </xf>
    <xf numFmtId="181" fontId="11" fillId="0" borderId="4" xfId="0" applyNumberFormat="1" applyFont="1" applyFill="1" applyBorder="1" applyAlignment="1" applyProtection="1">
      <alignment horizontal="center" vertical="center"/>
    </xf>
    <xf numFmtId="181" fontId="11" fillId="0" borderId="5" xfId="0" applyNumberFormat="1" applyFont="1" applyFill="1" applyBorder="1" applyAlignment="1" applyProtection="1">
      <alignment horizontal="center" vertical="center"/>
    </xf>
    <xf numFmtId="0" fontId="11" fillId="0" borderId="5" xfId="0" applyFont="1" applyFill="1" applyBorder="1" applyAlignment="1" applyProtection="1">
      <alignment horizontal="center" vertical="center"/>
    </xf>
    <xf numFmtId="0" fontId="16" fillId="0" borderId="0" xfId="0" applyFont="1" applyFill="1" applyBorder="1" applyAlignment="1" applyProtection="1">
      <alignment vertical="center"/>
    </xf>
    <xf numFmtId="0" fontId="11" fillId="0" borderId="0" xfId="0" applyFont="1" applyFill="1" applyBorder="1" applyAlignment="1" applyProtection="1">
      <alignment vertical="center" wrapText="1"/>
    </xf>
    <xf numFmtId="0" fontId="11" fillId="0" borderId="14" xfId="0" applyFont="1" applyFill="1" applyBorder="1" applyAlignment="1" applyProtection="1">
      <alignment horizontal="center" vertical="center" wrapText="1" shrinkToFit="1"/>
    </xf>
    <xf numFmtId="0" fontId="11" fillId="0" borderId="14" xfId="0" applyFont="1" applyFill="1" applyBorder="1" applyAlignment="1" applyProtection="1">
      <alignment vertical="center" wrapText="1" shrinkToFit="1"/>
    </xf>
    <xf numFmtId="0" fontId="11" fillId="0" borderId="6" xfId="0" applyNumberFormat="1" applyFont="1" applyFill="1" applyBorder="1" applyAlignment="1" applyProtection="1">
      <alignment horizontal="center" vertical="center" shrinkToFit="1"/>
      <protection locked="0"/>
    </xf>
    <xf numFmtId="0" fontId="11" fillId="0" borderId="7" xfId="0" applyNumberFormat="1" applyFont="1" applyFill="1" applyBorder="1" applyAlignment="1" applyProtection="1">
      <alignment horizontal="center" vertical="center" shrinkToFit="1"/>
      <protection locked="0"/>
    </xf>
    <xf numFmtId="0" fontId="11" fillId="0" borderId="8" xfId="0" applyNumberFormat="1" applyFont="1" applyFill="1" applyBorder="1" applyAlignment="1" applyProtection="1">
      <alignment horizontal="center" vertical="center" shrinkToFit="1"/>
      <protection locked="0"/>
    </xf>
    <xf numFmtId="38" fontId="11" fillId="0" borderId="9" xfId="1" applyFont="1" applyFill="1" applyBorder="1" applyAlignment="1" applyProtection="1">
      <alignment horizontal="center" vertical="center" shrinkToFit="1"/>
      <protection locked="0"/>
    </xf>
    <xf numFmtId="38" fontId="11" fillId="0" borderId="3" xfId="1" applyFont="1" applyFill="1" applyBorder="1" applyAlignment="1" applyProtection="1">
      <alignment horizontal="center" vertical="center" shrinkToFit="1"/>
      <protection locked="0"/>
    </xf>
    <xf numFmtId="38" fontId="11" fillId="0" borderId="10" xfId="1" applyFont="1" applyFill="1" applyBorder="1" applyAlignment="1" applyProtection="1">
      <alignment horizontal="center" vertical="center" shrinkToFit="1"/>
      <protection locked="0"/>
    </xf>
    <xf numFmtId="38" fontId="11" fillId="0" borderId="11" xfId="1" applyFont="1" applyFill="1" applyBorder="1" applyAlignment="1" applyProtection="1">
      <alignment horizontal="center" vertical="center" shrinkToFit="1"/>
      <protection locked="0"/>
    </xf>
    <xf numFmtId="38" fontId="11" fillId="0" borderId="32" xfId="1" applyFont="1" applyFill="1" applyBorder="1" applyAlignment="1" applyProtection="1">
      <alignment horizontal="center" vertical="center" shrinkToFit="1"/>
      <protection locked="0"/>
    </xf>
    <xf numFmtId="38" fontId="11" fillId="0" borderId="33" xfId="1" applyFont="1" applyFill="1" applyBorder="1" applyAlignment="1" applyProtection="1">
      <alignment horizontal="center" vertical="center" shrinkToFit="1"/>
      <protection locked="0"/>
    </xf>
    <xf numFmtId="0" fontId="14" fillId="0" borderId="14" xfId="0" applyFont="1" applyFill="1" applyBorder="1" applyAlignment="1" applyProtection="1">
      <alignment vertical="center" shrinkToFit="1"/>
      <protection locked="0"/>
    </xf>
    <xf numFmtId="178" fontId="14" fillId="0" borderId="15" xfId="0" applyNumberFormat="1" applyFont="1" applyFill="1" applyBorder="1" applyAlignment="1" applyProtection="1">
      <alignment horizontal="left" vertical="center" shrinkToFit="1"/>
      <protection locked="0"/>
    </xf>
    <xf numFmtId="0" fontId="14" fillId="0" borderId="13" xfId="0" applyFont="1" applyFill="1" applyBorder="1" applyAlignment="1" applyProtection="1">
      <alignment vertical="center" shrinkToFit="1"/>
      <protection locked="0"/>
    </xf>
    <xf numFmtId="0" fontId="14" fillId="0" borderId="15" xfId="0" applyFont="1" applyFill="1" applyBorder="1" applyAlignment="1" applyProtection="1">
      <alignment vertical="center" shrinkToFit="1"/>
      <protection locked="0"/>
    </xf>
    <xf numFmtId="0" fontId="14" fillId="0" borderId="31" xfId="0" applyFont="1" applyFill="1" applyBorder="1" applyAlignment="1" applyProtection="1">
      <alignment vertical="center" shrinkToFit="1"/>
      <protection locked="0"/>
    </xf>
    <xf numFmtId="0" fontId="14" fillId="0" borderId="25" xfId="0" applyFont="1" applyFill="1" applyBorder="1" applyAlignment="1" applyProtection="1">
      <alignment vertical="center" shrinkToFit="1"/>
      <protection locked="0"/>
    </xf>
    <xf numFmtId="0" fontId="11" fillId="0" borderId="38" xfId="0" applyNumberFormat="1" applyFont="1" applyFill="1" applyBorder="1" applyAlignment="1" applyProtection="1">
      <alignment horizontal="center" vertical="center" shrinkToFit="1"/>
      <protection locked="0"/>
    </xf>
    <xf numFmtId="0" fontId="11" fillId="0" borderId="26" xfId="0" applyNumberFormat="1" applyFont="1" applyFill="1" applyBorder="1" applyAlignment="1" applyProtection="1">
      <alignment horizontal="center" vertical="center" shrinkToFit="1"/>
      <protection locked="0"/>
    </xf>
    <xf numFmtId="0" fontId="11" fillId="0" borderId="37" xfId="0" applyNumberFormat="1" applyFont="1" applyFill="1" applyBorder="1" applyAlignment="1" applyProtection="1">
      <alignment horizontal="center" vertical="center" shrinkToFit="1"/>
      <protection locked="0"/>
    </xf>
    <xf numFmtId="14" fontId="14" fillId="0" borderId="15" xfId="0" applyNumberFormat="1" applyFont="1" applyFill="1" applyBorder="1" applyAlignment="1" applyProtection="1">
      <alignment vertical="center" shrinkToFit="1"/>
      <protection locked="0"/>
    </xf>
    <xf numFmtId="192" fontId="58" fillId="9" borderId="26" xfId="4" applyNumberFormat="1" applyFont="1" applyFill="1" applyBorder="1"/>
    <xf numFmtId="0" fontId="58" fillId="9" borderId="111" xfId="4" applyFont="1" applyFill="1" applyBorder="1"/>
    <xf numFmtId="192" fontId="58" fillId="9" borderId="37" xfId="4" applyNumberFormat="1" applyFont="1" applyFill="1" applyBorder="1"/>
    <xf numFmtId="0" fontId="58" fillId="2" borderId="112" xfId="4" applyFont="1" applyFill="1" applyBorder="1"/>
    <xf numFmtId="0" fontId="58" fillId="3" borderId="10" xfId="4" applyFont="1" applyFill="1" applyBorder="1"/>
    <xf numFmtId="179" fontId="4" fillId="0" borderId="5" xfId="0" applyNumberFormat="1" applyFont="1" applyFill="1" applyBorder="1" applyAlignment="1">
      <alignment horizontal="center" vertical="center" shrinkToFit="1"/>
    </xf>
    <xf numFmtId="179" fontId="4" fillId="0" borderId="114" xfId="0" applyNumberFormat="1" applyFont="1" applyFill="1" applyBorder="1" applyAlignment="1">
      <alignment horizontal="center" vertical="center" shrinkToFit="1"/>
    </xf>
    <xf numFmtId="179" fontId="4" fillId="0" borderId="57" xfId="0" applyNumberFormat="1" applyFont="1" applyFill="1" applyBorder="1" applyAlignment="1">
      <alignment horizontal="center" vertical="center" shrinkToFit="1"/>
    </xf>
    <xf numFmtId="179" fontId="4" fillId="0" borderId="115" xfId="0" applyNumberFormat="1" applyFont="1" applyFill="1" applyBorder="1" applyAlignment="1">
      <alignment horizontal="center" vertical="center" shrinkToFit="1"/>
    </xf>
    <xf numFmtId="0" fontId="11" fillId="0" borderId="56" xfId="0" applyNumberFormat="1" applyFont="1" applyFill="1" applyBorder="1" applyAlignment="1" applyProtection="1">
      <alignment horizontal="center" vertical="center" shrinkToFit="1"/>
      <protection locked="0"/>
    </xf>
    <xf numFmtId="38" fontId="11" fillId="0" borderId="59" xfId="1" applyFont="1" applyFill="1" applyBorder="1" applyAlignment="1" applyProtection="1">
      <alignment horizontal="center" vertical="center" shrinkToFit="1"/>
      <protection locked="0"/>
    </xf>
    <xf numFmtId="38" fontId="11" fillId="0" borderId="79" xfId="1" applyFont="1" applyFill="1" applyBorder="1" applyAlignment="1" applyProtection="1">
      <alignment horizontal="center" vertical="center" shrinkToFit="1"/>
      <protection locked="0"/>
    </xf>
    <xf numFmtId="38" fontId="11" fillId="0" borderId="119" xfId="1" applyFont="1" applyFill="1" applyBorder="1" applyAlignment="1" applyProtection="1">
      <alignment horizontal="center" vertical="center" shrinkToFit="1"/>
      <protection locked="0"/>
    </xf>
    <xf numFmtId="0" fontId="11" fillId="0" borderId="14" xfId="0" applyFont="1" applyFill="1" applyBorder="1" applyAlignment="1">
      <alignment horizontal="center" vertical="center" wrapText="1" shrinkToFit="1"/>
    </xf>
    <xf numFmtId="176" fontId="11" fillId="0" borderId="15" xfId="0" applyNumberFormat="1" applyFont="1" applyFill="1" applyBorder="1" applyAlignment="1">
      <alignment horizontal="center" vertical="center" shrinkToFit="1"/>
    </xf>
    <xf numFmtId="0" fontId="11" fillId="0" borderId="13" xfId="0" applyFont="1" applyFill="1" applyBorder="1" applyAlignment="1">
      <alignment horizontal="center" vertical="center" shrinkToFit="1"/>
    </xf>
    <xf numFmtId="0" fontId="11" fillId="0" borderId="31" xfId="0" applyFont="1" applyFill="1" applyBorder="1" applyAlignment="1">
      <alignment horizontal="center" vertical="center" shrinkToFit="1"/>
    </xf>
    <xf numFmtId="0" fontId="15" fillId="0" borderId="0" xfId="2" applyFont="1" applyAlignment="1" applyProtection="1">
      <alignment vertical="center"/>
    </xf>
    <xf numFmtId="179" fontId="58" fillId="2" borderId="110" xfId="4" applyNumberFormat="1" applyFont="1" applyFill="1" applyBorder="1" applyProtection="1">
      <protection locked="0"/>
    </xf>
    <xf numFmtId="179" fontId="58" fillId="2" borderId="113" xfId="4" applyNumberFormat="1" applyFont="1" applyFill="1" applyBorder="1" applyProtection="1">
      <protection locked="0"/>
    </xf>
    <xf numFmtId="179" fontId="58" fillId="2" borderId="116" xfId="4" applyNumberFormat="1" applyFont="1" applyFill="1" applyBorder="1" applyProtection="1">
      <protection locked="0"/>
    </xf>
    <xf numFmtId="179" fontId="58" fillId="2" borderId="117" xfId="4" applyNumberFormat="1" applyFont="1" applyFill="1" applyBorder="1" applyProtection="1">
      <protection locked="0"/>
    </xf>
    <xf numFmtId="179" fontId="58" fillId="2" borderId="11" xfId="4" applyNumberFormat="1" applyFont="1" applyFill="1" applyBorder="1" applyProtection="1">
      <protection locked="0"/>
    </xf>
    <xf numFmtId="179" fontId="58" fillId="2" borderId="12" xfId="4" applyNumberFormat="1" applyFont="1" applyFill="1" applyBorder="1" applyProtection="1">
      <protection locked="0"/>
    </xf>
    <xf numFmtId="0" fontId="14" fillId="0" borderId="14" xfId="0" applyFont="1" applyFill="1" applyBorder="1" applyAlignment="1">
      <alignment horizontal="center" vertical="center"/>
    </xf>
    <xf numFmtId="0" fontId="14" fillId="0" borderId="14" xfId="0" applyFont="1" applyFill="1" applyBorder="1" applyAlignment="1">
      <alignment horizontal="center" vertical="center"/>
    </xf>
    <xf numFmtId="176" fontId="5" fillId="0" borderId="14" xfId="0" applyNumberFormat="1" applyFont="1" applyFill="1" applyBorder="1" applyAlignment="1" applyProtection="1">
      <alignment horizontal="center" vertical="center" shrinkToFit="1"/>
      <protection locked="0"/>
    </xf>
    <xf numFmtId="176" fontId="5" fillId="0" borderId="25" xfId="0" applyNumberFormat="1" applyFont="1" applyFill="1" applyBorder="1" applyAlignment="1" applyProtection="1">
      <alignment horizontal="center" vertical="center" shrinkToFit="1"/>
      <protection locked="0"/>
    </xf>
    <xf numFmtId="0" fontId="5" fillId="0" borderId="22" xfId="0" applyFont="1" applyFill="1" applyBorder="1" applyAlignment="1" applyProtection="1">
      <alignment horizontal="center" vertical="center" shrinkToFit="1"/>
      <protection locked="0"/>
    </xf>
    <xf numFmtId="0" fontId="5" fillId="0" borderId="25" xfId="0" applyFont="1" applyFill="1" applyBorder="1" applyAlignment="1" applyProtection="1">
      <alignment horizontal="center" vertical="center" shrinkToFit="1"/>
      <protection locked="0"/>
    </xf>
    <xf numFmtId="0" fontId="14" fillId="0" borderId="14" xfId="0" applyFont="1" applyFill="1" applyBorder="1" applyAlignment="1">
      <alignment horizontal="center" vertical="center"/>
    </xf>
    <xf numFmtId="0" fontId="14" fillId="0" borderId="0" xfId="2" applyFont="1" applyAlignment="1" applyProtection="1">
      <alignment horizontal="center" vertical="center"/>
    </xf>
    <xf numFmtId="0" fontId="12" fillId="0" borderId="3" xfId="2" applyFont="1" applyBorder="1" applyAlignment="1" applyProtection="1">
      <alignment horizontal="center" vertical="center" shrinkToFit="1"/>
    </xf>
    <xf numFmtId="0" fontId="17" fillId="0" borderId="39" xfId="2" applyFont="1" applyBorder="1" applyAlignment="1" applyProtection="1">
      <alignment horizontal="center" vertical="top"/>
    </xf>
    <xf numFmtId="0" fontId="18" fillId="0" borderId="39" xfId="2" applyFont="1" applyBorder="1" applyAlignment="1" applyProtection="1">
      <alignment horizontal="right" vertical="center"/>
    </xf>
    <xf numFmtId="0" fontId="19" fillId="0" borderId="40" xfId="2" applyFont="1" applyFill="1" applyBorder="1" applyAlignment="1" applyProtection="1">
      <alignment horizontal="center" vertical="center"/>
    </xf>
    <xf numFmtId="0" fontId="19" fillId="0" borderId="3" xfId="2" applyFont="1" applyFill="1" applyBorder="1" applyAlignment="1" applyProtection="1">
      <alignment horizontal="center" vertical="center"/>
    </xf>
    <xf numFmtId="0" fontId="6" fillId="0" borderId="2" xfId="2" applyFont="1" applyBorder="1" applyAlignment="1" applyProtection="1">
      <alignment horizontal="center" vertical="center" shrinkToFit="1"/>
    </xf>
    <xf numFmtId="0" fontId="20" fillId="2" borderId="2" xfId="2" applyFont="1" applyFill="1" applyBorder="1" applyAlignment="1" applyProtection="1">
      <alignment horizontal="center" vertical="center" shrinkToFit="1"/>
      <protection locked="0"/>
    </xf>
    <xf numFmtId="0" fontId="6" fillId="2" borderId="2" xfId="2" applyFont="1" applyFill="1" applyBorder="1" applyAlignment="1" applyProtection="1">
      <alignment horizontal="center" vertical="center" shrinkToFit="1"/>
      <protection locked="0"/>
    </xf>
    <xf numFmtId="0" fontId="5" fillId="0" borderId="41" xfId="2" applyFont="1" applyBorder="1" applyAlignment="1" applyProtection="1">
      <alignment horizontal="center" vertical="center"/>
    </xf>
    <xf numFmtId="0" fontId="5" fillId="0" borderId="27" xfId="2" applyFont="1" applyBorder="1" applyAlignment="1" applyProtection="1">
      <alignment horizontal="center" vertical="center"/>
    </xf>
    <xf numFmtId="0" fontId="5" fillId="0" borderId="42" xfId="2" applyFont="1" applyBorder="1" applyAlignment="1" applyProtection="1">
      <alignment horizontal="center" vertical="center"/>
    </xf>
    <xf numFmtId="0" fontId="5" fillId="0" borderId="45" xfId="2" applyFont="1" applyBorder="1" applyAlignment="1" applyProtection="1">
      <alignment horizontal="center" vertical="center"/>
    </xf>
    <xf numFmtId="0" fontId="5" fillId="0" borderId="46" xfId="2" applyFont="1" applyBorder="1" applyAlignment="1" applyProtection="1">
      <alignment horizontal="center" vertical="center"/>
    </xf>
    <xf numFmtId="0" fontId="5" fillId="0" borderId="23" xfId="2" applyFont="1" applyBorder="1" applyAlignment="1" applyProtection="1">
      <alignment horizontal="center" vertical="center"/>
    </xf>
    <xf numFmtId="0" fontId="5" fillId="0" borderId="29" xfId="2" applyFont="1" applyBorder="1" applyAlignment="1" applyProtection="1">
      <alignment horizontal="center" vertical="center"/>
    </xf>
    <xf numFmtId="0" fontId="5" fillId="0" borderId="30" xfId="2" applyFont="1" applyBorder="1" applyAlignment="1" applyProtection="1">
      <alignment horizontal="center" vertical="center"/>
    </xf>
    <xf numFmtId="0" fontId="5" fillId="0" borderId="47" xfId="2" applyFont="1" applyBorder="1" applyAlignment="1" applyProtection="1">
      <alignment horizontal="center" vertical="center"/>
    </xf>
    <xf numFmtId="0" fontId="5" fillId="0" borderId="43" xfId="2" applyFont="1" applyBorder="1" applyAlignment="1" applyProtection="1">
      <alignment horizontal="center" vertical="center"/>
    </xf>
    <xf numFmtId="0" fontId="5" fillId="0" borderId="0" xfId="2" applyFont="1" applyBorder="1" applyAlignment="1" applyProtection="1">
      <alignment horizontal="center" vertical="center"/>
    </xf>
    <xf numFmtId="0" fontId="5" fillId="0" borderId="44" xfId="2" applyFont="1" applyBorder="1" applyAlignment="1" applyProtection="1">
      <alignment horizontal="center" vertical="center"/>
    </xf>
    <xf numFmtId="0" fontId="5" fillId="2" borderId="45" xfId="2" applyFont="1" applyFill="1" applyBorder="1" applyAlignment="1" applyProtection="1">
      <alignment horizontal="center" vertical="center" shrinkToFit="1"/>
      <protection locked="0"/>
    </xf>
    <xf numFmtId="0" fontId="5" fillId="2" borderId="46" xfId="2" applyFont="1" applyFill="1" applyBorder="1" applyAlignment="1" applyProtection="1">
      <alignment horizontal="center" vertical="center" shrinkToFit="1"/>
      <protection locked="0"/>
    </xf>
    <xf numFmtId="0" fontId="5" fillId="0" borderId="45" xfId="2" applyFont="1" applyBorder="1" applyAlignment="1" applyProtection="1">
      <alignment horizontal="center" vertical="center" shrinkToFit="1"/>
    </xf>
    <xf numFmtId="0" fontId="5" fillId="0" borderId="46" xfId="2" applyFont="1" applyBorder="1" applyAlignment="1" applyProtection="1">
      <alignment horizontal="center" vertical="center" shrinkToFit="1"/>
    </xf>
    <xf numFmtId="0" fontId="5" fillId="0" borderId="47" xfId="2" applyFont="1" applyBorder="1" applyAlignment="1" applyProtection="1">
      <alignment horizontal="center" vertical="center" shrinkToFit="1"/>
    </xf>
    <xf numFmtId="0" fontId="5" fillId="0" borderId="50" xfId="2" applyFont="1" applyBorder="1" applyAlignment="1" applyProtection="1">
      <alignment horizontal="center" vertical="center" shrinkToFit="1"/>
    </xf>
    <xf numFmtId="0" fontId="5" fillId="0" borderId="52" xfId="2" applyFont="1" applyBorder="1" applyAlignment="1" applyProtection="1">
      <alignment horizontal="center" vertical="center" shrinkToFit="1"/>
    </xf>
    <xf numFmtId="0" fontId="5" fillId="0" borderId="51" xfId="2" applyFont="1" applyBorder="1" applyAlignment="1" applyProtection="1">
      <alignment horizontal="center" vertical="center" shrinkToFit="1"/>
    </xf>
    <xf numFmtId="0" fontId="5" fillId="0" borderId="50" xfId="2" applyFont="1" applyBorder="1" applyAlignment="1" applyProtection="1">
      <alignment horizontal="center" vertical="center"/>
    </xf>
    <xf numFmtId="0" fontId="5" fillId="0" borderId="52" xfId="2" applyFont="1" applyBorder="1" applyAlignment="1" applyProtection="1">
      <alignment horizontal="center" vertical="center"/>
    </xf>
    <xf numFmtId="0" fontId="5" fillId="0" borderId="51" xfId="2" applyFont="1" applyBorder="1" applyAlignment="1" applyProtection="1">
      <alignment horizontal="center" vertical="center"/>
    </xf>
    <xf numFmtId="38" fontId="22" fillId="0" borderId="23" xfId="1" applyFont="1" applyBorder="1" applyAlignment="1" applyProtection="1">
      <alignment horizontal="center" vertical="center"/>
    </xf>
    <xf numFmtId="38" fontId="22" fillId="0" borderId="30" xfId="1" applyFont="1" applyBorder="1" applyAlignment="1" applyProtection="1">
      <alignment horizontal="center" vertical="center"/>
    </xf>
    <xf numFmtId="38" fontId="22" fillId="0" borderId="53" xfId="1" applyFont="1" applyBorder="1" applyAlignment="1" applyProtection="1">
      <alignment horizontal="center" vertical="center"/>
    </xf>
    <xf numFmtId="38" fontId="22" fillId="0" borderId="54" xfId="1" applyFont="1" applyBorder="1" applyAlignment="1" applyProtection="1">
      <alignment horizontal="center" vertical="center"/>
    </xf>
    <xf numFmtId="38" fontId="22" fillId="0" borderId="29" xfId="1" applyFont="1" applyBorder="1" applyAlignment="1" applyProtection="1">
      <alignment horizontal="center" vertical="center"/>
    </xf>
    <xf numFmtId="38" fontId="11" fillId="0" borderId="23" xfId="1" applyFont="1" applyBorder="1" applyAlignment="1" applyProtection="1">
      <alignment horizontal="center" vertical="center"/>
    </xf>
    <xf numFmtId="38" fontId="11" fillId="0" borderId="29" xfId="1" applyFont="1" applyBorder="1" applyAlignment="1" applyProtection="1">
      <alignment horizontal="center" vertical="center"/>
    </xf>
    <xf numFmtId="38" fontId="11" fillId="0" borderId="30" xfId="1" applyFont="1" applyBorder="1" applyAlignment="1" applyProtection="1">
      <alignment horizontal="center" vertical="center"/>
    </xf>
    <xf numFmtId="0" fontId="5" fillId="0" borderId="48" xfId="2" applyFont="1" applyBorder="1" applyAlignment="1" applyProtection="1">
      <alignment horizontal="center" vertical="center"/>
    </xf>
    <xf numFmtId="0" fontId="5" fillId="0" borderId="2" xfId="2" applyFont="1" applyBorder="1" applyAlignment="1" applyProtection="1">
      <alignment horizontal="center" vertical="center"/>
    </xf>
    <xf numFmtId="0" fontId="5" fillId="0" borderId="49" xfId="2" applyFont="1" applyBorder="1" applyAlignment="1" applyProtection="1">
      <alignment horizontal="center" vertical="center"/>
    </xf>
    <xf numFmtId="191" fontId="22" fillId="0" borderId="23" xfId="1" applyNumberFormat="1" applyFont="1" applyBorder="1" applyAlignment="1" applyProtection="1">
      <alignment horizontal="center" vertical="center"/>
    </xf>
    <xf numFmtId="191" fontId="22" fillId="0" borderId="30" xfId="1" applyNumberFormat="1" applyFont="1" applyBorder="1" applyAlignment="1" applyProtection="1">
      <alignment horizontal="center" vertical="center"/>
    </xf>
    <xf numFmtId="38" fontId="11" fillId="0" borderId="41" xfId="1" applyFont="1" applyBorder="1" applyAlignment="1" applyProtection="1">
      <alignment horizontal="center" vertical="center"/>
    </xf>
    <xf numFmtId="38" fontId="11" fillId="0" borderId="27" xfId="1" applyFont="1" applyBorder="1" applyAlignment="1" applyProtection="1">
      <alignment horizontal="center" vertical="center"/>
    </xf>
    <xf numFmtId="38" fontId="11" fillId="0" borderId="42" xfId="1" applyFont="1" applyBorder="1" applyAlignment="1" applyProtection="1">
      <alignment horizontal="center" vertical="center"/>
    </xf>
    <xf numFmtId="38" fontId="5" fillId="0" borderId="53" xfId="1" applyFont="1" applyBorder="1" applyAlignment="1" applyProtection="1">
      <alignment horizontal="center" vertical="center"/>
    </xf>
    <xf numFmtId="38" fontId="5" fillId="0" borderId="54" xfId="1" applyFont="1" applyBorder="1" applyAlignment="1" applyProtection="1">
      <alignment horizontal="center" vertical="center"/>
    </xf>
    <xf numFmtId="38" fontId="5" fillId="0" borderId="23" xfId="1" applyFont="1" applyBorder="1" applyAlignment="1" applyProtection="1">
      <alignment horizontal="center" vertical="center" shrinkToFit="1"/>
    </xf>
    <xf numFmtId="38" fontId="5" fillId="0" borderId="29" xfId="1" applyFont="1" applyBorder="1" applyAlignment="1" applyProtection="1">
      <alignment horizontal="center" vertical="center" shrinkToFit="1"/>
    </xf>
    <xf numFmtId="38" fontId="5" fillId="0" borderId="30" xfId="1" applyFont="1" applyBorder="1" applyAlignment="1" applyProtection="1">
      <alignment horizontal="center" vertical="center" shrinkToFit="1"/>
    </xf>
    <xf numFmtId="38" fontId="11" fillId="0" borderId="23" xfId="1" applyFont="1" applyFill="1" applyBorder="1" applyAlignment="1" applyProtection="1">
      <alignment horizontal="center" vertical="center"/>
    </xf>
    <xf numFmtId="38" fontId="11" fillId="0" borderId="29" xfId="1" applyFont="1" applyFill="1" applyBorder="1" applyAlignment="1" applyProtection="1">
      <alignment horizontal="center" vertical="center"/>
    </xf>
    <xf numFmtId="38" fontId="11" fillId="0" borderId="30" xfId="1" applyFont="1" applyFill="1" applyBorder="1" applyAlignment="1" applyProtection="1">
      <alignment horizontal="center" vertical="center"/>
    </xf>
    <xf numFmtId="0" fontId="5" fillId="0" borderId="0" xfId="2" applyFont="1" applyAlignment="1" applyProtection="1">
      <alignment horizontal="distributed" vertical="center"/>
    </xf>
    <xf numFmtId="0" fontId="5" fillId="2" borderId="0" xfId="2" applyFont="1" applyFill="1" applyAlignment="1" applyProtection="1">
      <alignment vertical="center" shrinkToFit="1"/>
      <protection locked="0"/>
    </xf>
    <xf numFmtId="0" fontId="5" fillId="2" borderId="0" xfId="2" applyFont="1" applyFill="1" applyAlignment="1" applyProtection="1">
      <alignment vertical="center"/>
      <protection locked="0"/>
    </xf>
    <xf numFmtId="0" fontId="8" fillId="0" borderId="0" xfId="2" applyFont="1" applyAlignment="1" applyProtection="1">
      <alignment vertical="center" shrinkToFit="1"/>
    </xf>
    <xf numFmtId="0" fontId="7" fillId="0" borderId="0" xfId="2" applyFont="1" applyAlignment="1" applyProtection="1">
      <alignment horizontal="center" vertical="center"/>
    </xf>
    <xf numFmtId="0" fontId="8" fillId="0" borderId="39" xfId="2" applyFont="1" applyBorder="1" applyAlignment="1" applyProtection="1">
      <alignment horizontal="center" vertical="center"/>
    </xf>
    <xf numFmtId="0" fontId="8" fillId="0" borderId="40" xfId="2" applyFont="1" applyBorder="1" applyAlignment="1" applyProtection="1">
      <alignment horizontal="center" vertical="center"/>
    </xf>
    <xf numFmtId="0" fontId="8" fillId="0" borderId="0" xfId="2" applyFont="1" applyAlignment="1" applyProtection="1">
      <alignment horizontal="distributed" vertical="center" shrinkToFit="1"/>
    </xf>
    <xf numFmtId="179" fontId="8" fillId="0" borderId="0" xfId="2" applyNumberFormat="1" applyFont="1" applyAlignment="1" applyProtection="1">
      <alignment horizontal="left" vertical="center" indent="1" shrinkToFit="1"/>
    </xf>
    <xf numFmtId="49" fontId="8" fillId="0" borderId="0" xfId="2" applyNumberFormat="1" applyFont="1" applyAlignment="1" applyProtection="1">
      <alignment horizontal="center" vertical="center" shrinkToFit="1"/>
    </xf>
    <xf numFmtId="0" fontId="8" fillId="0" borderId="23" xfId="0" applyFont="1" applyBorder="1" applyAlignment="1" applyProtection="1">
      <alignment horizontal="center" vertical="center"/>
    </xf>
    <xf numFmtId="0" fontId="8" fillId="0" borderId="29" xfId="0" applyFont="1" applyBorder="1" applyAlignment="1" applyProtection="1">
      <alignment horizontal="center" vertical="center"/>
    </xf>
    <xf numFmtId="180" fontId="8" fillId="0" borderId="23" xfId="0" applyNumberFormat="1" applyFont="1" applyBorder="1" applyAlignment="1" applyProtection="1">
      <alignment horizontal="center" vertical="center"/>
    </xf>
    <xf numFmtId="180" fontId="8" fillId="0" borderId="30" xfId="0" applyNumberFormat="1" applyFont="1" applyBorder="1" applyAlignment="1" applyProtection="1">
      <alignment horizontal="center" vertical="center"/>
    </xf>
    <xf numFmtId="179" fontId="8" fillId="0" borderId="23" xfId="0" applyNumberFormat="1" applyFont="1" applyBorder="1" applyAlignment="1" applyProtection="1">
      <alignment horizontal="center" vertical="center"/>
    </xf>
    <xf numFmtId="179" fontId="8" fillId="0" borderId="30" xfId="0" applyNumberFormat="1" applyFont="1" applyBorder="1" applyAlignment="1" applyProtection="1">
      <alignment horizontal="center" vertical="center"/>
    </xf>
    <xf numFmtId="0" fontId="8" fillId="0" borderId="30" xfId="0" applyFont="1" applyBorder="1" applyAlignment="1" applyProtection="1">
      <alignment horizontal="center" vertical="center"/>
    </xf>
    <xf numFmtId="179" fontId="8" fillId="0" borderId="29" xfId="0" applyNumberFormat="1" applyFont="1" applyBorder="1" applyAlignment="1" applyProtection="1">
      <alignment horizontal="center" vertical="center"/>
    </xf>
    <xf numFmtId="179" fontId="8" fillId="2" borderId="23" xfId="0" applyNumberFormat="1" applyFont="1" applyFill="1" applyBorder="1" applyAlignment="1" applyProtection="1">
      <alignment horizontal="center" vertical="center"/>
    </xf>
    <xf numFmtId="179" fontId="8" fillId="2" borderId="30" xfId="0" applyNumberFormat="1" applyFont="1" applyFill="1" applyBorder="1" applyAlignment="1" applyProtection="1">
      <alignment horizontal="center" vertical="center"/>
    </xf>
    <xf numFmtId="0" fontId="8" fillId="2" borderId="23" xfId="0" applyFont="1" applyFill="1" applyBorder="1" applyAlignment="1" applyProtection="1">
      <alignment horizontal="center" vertical="center"/>
      <protection locked="0"/>
    </xf>
    <xf numFmtId="0" fontId="8" fillId="2" borderId="30" xfId="0" applyFont="1" applyFill="1" applyBorder="1" applyAlignment="1" applyProtection="1">
      <alignment horizontal="center" vertical="center"/>
      <protection locked="0"/>
    </xf>
    <xf numFmtId="0" fontId="7" fillId="0" borderId="0" xfId="0" applyFont="1" applyAlignment="1" applyProtection="1">
      <alignment horizontal="center" vertical="center"/>
    </xf>
    <xf numFmtId="0" fontId="9" fillId="0" borderId="23" xfId="0" applyFont="1" applyBorder="1" applyAlignment="1" applyProtection="1">
      <alignment horizontal="center" vertical="center"/>
    </xf>
    <xf numFmtId="0" fontId="9" fillId="0" borderId="29" xfId="0" applyFont="1" applyBorder="1" applyAlignment="1" applyProtection="1">
      <alignment horizontal="center" vertical="center"/>
    </xf>
    <xf numFmtId="0" fontId="6" fillId="0" borderId="0" xfId="0" applyFont="1" applyAlignment="1" applyProtection="1">
      <alignment horizontal="center" vertical="center"/>
    </xf>
    <xf numFmtId="0" fontId="6" fillId="0" borderId="23" xfId="0" applyFont="1" applyBorder="1" applyAlignment="1" applyProtection="1">
      <alignment horizontal="center" vertical="center"/>
    </xf>
    <xf numFmtId="0" fontId="6" fillId="0" borderId="29" xfId="0" applyFont="1" applyBorder="1" applyAlignment="1" applyProtection="1">
      <alignment horizontal="center" vertical="center"/>
    </xf>
    <xf numFmtId="179" fontId="6" fillId="0" borderId="0" xfId="0" applyNumberFormat="1" applyFont="1" applyFill="1" applyAlignment="1" applyProtection="1">
      <alignment horizontal="left" vertical="center" indent="1"/>
    </xf>
    <xf numFmtId="0" fontId="12" fillId="0" borderId="34" xfId="0" applyFont="1" applyFill="1" applyBorder="1" applyAlignment="1">
      <alignment horizontal="center" vertical="center"/>
    </xf>
    <xf numFmtId="0" fontId="12" fillId="0" borderId="35" xfId="0" applyFont="1" applyFill="1" applyBorder="1" applyAlignment="1">
      <alignment horizontal="center" vertical="center"/>
    </xf>
    <xf numFmtId="0" fontId="12" fillId="0" borderId="36"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29" xfId="0" applyFont="1" applyFill="1" applyBorder="1" applyAlignment="1">
      <alignment horizontal="center" vertical="center"/>
    </xf>
    <xf numFmtId="0" fontId="12" fillId="0" borderId="30" xfId="0" applyFont="1" applyFill="1" applyBorder="1" applyAlignment="1">
      <alignment horizontal="center" vertical="center"/>
    </xf>
    <xf numFmtId="0" fontId="16" fillId="0" borderId="0" xfId="0" applyFont="1" applyFill="1" applyBorder="1" applyAlignment="1" applyProtection="1">
      <alignment horizontal="center" vertical="center"/>
    </xf>
    <xf numFmtId="0" fontId="16" fillId="0" borderId="0" xfId="0" applyFont="1" applyFill="1" applyProtection="1">
      <alignment vertical="center"/>
    </xf>
    <xf numFmtId="0" fontId="16" fillId="0" borderId="2" xfId="0" applyFont="1" applyFill="1" applyBorder="1" applyProtection="1">
      <alignment vertical="center"/>
    </xf>
    <xf numFmtId="179" fontId="11" fillId="0" borderId="28" xfId="0" applyNumberFormat="1" applyFont="1" applyFill="1" applyBorder="1" applyAlignment="1" applyProtection="1">
      <alignment vertical="center" shrinkToFit="1"/>
    </xf>
    <xf numFmtId="0" fontId="14" fillId="0" borderId="14"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31" xfId="0" applyFont="1" applyFill="1" applyBorder="1" applyAlignment="1">
      <alignment horizontal="center" vertical="center"/>
    </xf>
    <xf numFmtId="0" fontId="11" fillId="0" borderId="0" xfId="0" applyFont="1" applyFill="1" applyBorder="1" applyAlignment="1" applyProtection="1">
      <alignment horizontal="left" vertical="center"/>
    </xf>
    <xf numFmtId="193" fontId="11" fillId="0" borderId="103" xfId="0" applyNumberFormat="1" applyFont="1" applyFill="1" applyBorder="1" applyAlignment="1" applyProtection="1">
      <alignment horizontal="center" vertical="center" shrinkToFit="1"/>
      <protection locked="0"/>
    </xf>
    <xf numFmtId="193" fontId="11" fillId="0" borderId="118" xfId="0" applyNumberFormat="1" applyFont="1" applyFill="1" applyBorder="1" applyAlignment="1" applyProtection="1">
      <alignment horizontal="center" vertical="center" shrinkToFit="1"/>
      <protection locked="0"/>
    </xf>
    <xf numFmtId="193" fontId="11" fillId="0" borderId="24" xfId="0" applyNumberFormat="1" applyFont="1" applyFill="1" applyBorder="1" applyAlignment="1" applyProtection="1">
      <alignment horizontal="center" vertical="center" shrinkToFit="1"/>
      <protection locked="0"/>
    </xf>
    <xf numFmtId="0" fontId="16" fillId="0" borderId="0" xfId="0" applyFont="1" applyFill="1" applyBorder="1" applyAlignment="1">
      <alignment horizontal="center" vertical="center"/>
    </xf>
    <xf numFmtId="0" fontId="11" fillId="0" borderId="24" xfId="0" applyFont="1" applyFill="1" applyBorder="1" applyAlignment="1">
      <alignment horizontal="center" vertical="center"/>
    </xf>
    <xf numFmtId="177" fontId="14" fillId="0" borderId="1" xfId="0" applyNumberFormat="1" applyFont="1" applyFill="1" applyBorder="1" applyAlignment="1">
      <alignment horizontal="center" vertical="center" shrinkToFit="1"/>
    </xf>
    <xf numFmtId="0" fontId="11" fillId="0" borderId="0" xfId="0" applyFont="1" applyFill="1" applyAlignment="1" applyProtection="1">
      <alignment horizontal="right" vertical="center" indent="1"/>
    </xf>
    <xf numFmtId="179" fontId="38" fillId="0" borderId="2" xfId="3" applyNumberFormat="1" applyFont="1" applyFill="1" applyBorder="1" applyAlignment="1" applyProtection="1">
      <alignment shrinkToFit="1"/>
    </xf>
    <xf numFmtId="0" fontId="30" fillId="5" borderId="4" xfId="3" applyFill="1" applyBorder="1" applyAlignment="1">
      <alignment horizontal="center" vertical="center"/>
    </xf>
    <xf numFmtId="0" fontId="30" fillId="5" borderId="4" xfId="3" applyFill="1" applyBorder="1" applyAlignment="1">
      <alignment horizontal="center" vertical="center" wrapText="1"/>
    </xf>
    <xf numFmtId="0" fontId="40" fillId="5" borderId="4" xfId="3" applyFont="1" applyFill="1" applyBorder="1" applyAlignment="1">
      <alignment horizontal="center" vertical="center" wrapText="1"/>
    </xf>
    <xf numFmtId="0" fontId="41" fillId="5" borderId="4" xfId="3" applyFont="1" applyFill="1" applyBorder="1" applyAlignment="1">
      <alignment horizontal="center" vertical="center" wrapText="1"/>
    </xf>
    <xf numFmtId="0" fontId="30" fillId="5" borderId="29" xfId="3" applyFill="1" applyBorder="1" applyAlignment="1">
      <alignment horizontal="center" vertical="center"/>
    </xf>
    <xf numFmtId="0" fontId="30" fillId="5" borderId="30" xfId="3" applyFill="1" applyBorder="1" applyAlignment="1">
      <alignment horizontal="center" vertical="center"/>
    </xf>
    <xf numFmtId="182" fontId="34" fillId="4" borderId="7" xfId="3" applyNumberFormat="1" applyFont="1" applyFill="1" applyBorder="1" applyAlignment="1" applyProtection="1">
      <alignment vertical="center"/>
      <protection locked="0"/>
    </xf>
    <xf numFmtId="176" fontId="34" fillId="4" borderId="7" xfId="3" applyNumberFormat="1" applyFont="1" applyFill="1" applyBorder="1" applyAlignment="1" applyProtection="1">
      <alignment vertical="center"/>
      <protection locked="0"/>
    </xf>
    <xf numFmtId="0" fontId="42" fillId="4" borderId="16" xfId="3" applyFont="1" applyFill="1" applyBorder="1" applyAlignment="1" applyProtection="1">
      <alignment vertical="center" wrapText="1"/>
      <protection locked="0"/>
    </xf>
    <xf numFmtId="0" fontId="42" fillId="4" borderId="29" xfId="3" applyFont="1" applyFill="1" applyBorder="1" applyAlignment="1" applyProtection="1">
      <alignment vertical="center" wrapText="1"/>
      <protection locked="0"/>
    </xf>
    <xf numFmtId="0" fontId="42" fillId="4" borderId="30" xfId="3" applyFont="1" applyFill="1" applyBorder="1" applyAlignment="1" applyProtection="1">
      <alignment vertical="center" wrapText="1"/>
      <protection locked="0"/>
    </xf>
    <xf numFmtId="176" fontId="35" fillId="4" borderId="52" xfId="3" applyNumberFormat="1" applyFont="1" applyFill="1" applyBorder="1" applyAlignment="1" applyProtection="1">
      <alignment horizontal="center" vertical="center"/>
      <protection locked="0"/>
    </xf>
    <xf numFmtId="182" fontId="34" fillId="0" borderId="47" xfId="3" applyNumberFormat="1" applyFont="1" applyBorder="1" applyAlignment="1"/>
    <xf numFmtId="184" fontId="34" fillId="0" borderId="47" xfId="3" applyNumberFormat="1" applyFont="1" applyBorder="1" applyAlignment="1"/>
    <xf numFmtId="0" fontId="34" fillId="0" borderId="18" xfId="3" applyFont="1" applyBorder="1" applyAlignment="1">
      <alignment vertical="center"/>
    </xf>
    <xf numFmtId="0" fontId="34" fillId="4" borderId="55" xfId="3" applyFont="1" applyFill="1" applyBorder="1" applyAlignment="1" applyProtection="1">
      <alignment vertical="center" wrapText="1"/>
      <protection locked="0"/>
    </xf>
    <xf numFmtId="0" fontId="34" fillId="4" borderId="57" xfId="3" applyFont="1" applyFill="1" applyBorder="1" applyAlignment="1" applyProtection="1">
      <alignment vertical="center" wrapText="1"/>
      <protection locked="0"/>
    </xf>
    <xf numFmtId="0" fontId="42" fillId="4" borderId="7" xfId="3" applyFont="1" applyFill="1" applyBorder="1" applyAlignment="1" applyProtection="1">
      <alignment horizontal="center" vertical="center"/>
      <protection locked="0"/>
    </xf>
    <xf numFmtId="182" fontId="34" fillId="0" borderId="58" xfId="3" applyNumberFormat="1" applyFont="1" applyBorder="1" applyAlignment="1"/>
    <xf numFmtId="182" fontId="34" fillId="0" borderId="47" xfId="3" applyNumberFormat="1" applyFont="1" applyFill="1" applyBorder="1" applyAlignment="1"/>
    <xf numFmtId="0" fontId="34" fillId="0" borderId="58" xfId="3" applyNumberFormat="1" applyFont="1" applyFill="1" applyBorder="1" applyAlignment="1">
      <alignment shrinkToFit="1"/>
    </xf>
    <xf numFmtId="184" fontId="34" fillId="0" borderId="58" xfId="3" applyNumberFormat="1" applyFont="1" applyFill="1" applyBorder="1" applyAlignment="1">
      <alignment shrinkToFit="1"/>
    </xf>
    <xf numFmtId="184" fontId="34" fillId="0" borderId="58" xfId="3" applyNumberFormat="1" applyFont="1" applyFill="1" applyBorder="1"/>
    <xf numFmtId="184" fontId="34" fillId="0" borderId="47" xfId="3" applyNumberFormat="1" applyFont="1" applyBorder="1" applyAlignment="1">
      <alignment shrinkToFit="1"/>
    </xf>
    <xf numFmtId="185" fontId="34" fillId="0" borderId="47" xfId="3" applyNumberFormat="1" applyFont="1" applyFill="1" applyBorder="1" applyAlignment="1">
      <alignment shrinkToFit="1"/>
    </xf>
    <xf numFmtId="0" fontId="30" fillId="5" borderId="16" xfId="3" applyFill="1" applyBorder="1" applyAlignment="1">
      <alignment horizontal="center" vertical="center"/>
    </xf>
    <xf numFmtId="0" fontId="34" fillId="4" borderId="7" xfId="3" applyFont="1" applyFill="1" applyBorder="1" applyAlignment="1" applyProtection="1">
      <alignment horizontal="center" vertical="center"/>
      <protection locked="0"/>
    </xf>
    <xf numFmtId="0" fontId="34" fillId="4" borderId="7" xfId="3" applyFont="1" applyFill="1" applyBorder="1" applyAlignment="1" applyProtection="1">
      <alignment vertical="center"/>
      <protection locked="0"/>
    </xf>
    <xf numFmtId="184" fontId="34" fillId="0" borderId="58" xfId="3" applyNumberFormat="1" applyFont="1" applyFill="1" applyBorder="1" applyAlignment="1"/>
    <xf numFmtId="0" fontId="30" fillId="5" borderId="5" xfId="3" applyFill="1" applyBorder="1" applyAlignment="1">
      <alignment horizontal="center" vertical="center"/>
    </xf>
    <xf numFmtId="0" fontId="34" fillId="0" borderId="62" xfId="3" applyFont="1" applyFill="1" applyBorder="1" applyAlignment="1" applyProtection="1">
      <alignment vertical="center" wrapText="1"/>
    </xf>
    <xf numFmtId="0" fontId="34" fillId="0" borderId="66" xfId="3" applyFont="1" applyFill="1" applyBorder="1" applyAlignment="1" applyProtection="1">
      <alignment vertical="center" wrapText="1"/>
    </xf>
    <xf numFmtId="176" fontId="34" fillId="0" borderId="63" xfId="3" applyNumberFormat="1" applyFont="1" applyFill="1" applyBorder="1" applyAlignment="1">
      <alignment vertical="center"/>
    </xf>
    <xf numFmtId="0" fontId="46" fillId="0" borderId="0" xfId="2" applyFont="1" applyAlignment="1" applyProtection="1">
      <alignment horizontal="center" vertical="center"/>
    </xf>
    <xf numFmtId="0" fontId="4" fillId="0" borderId="2" xfId="2" applyFont="1" applyFill="1" applyBorder="1" applyAlignment="1" applyProtection="1">
      <alignment vertical="center" shrinkToFit="1"/>
    </xf>
    <xf numFmtId="0" fontId="1" fillId="0" borderId="1" xfId="2" applyFont="1" applyBorder="1" applyAlignment="1" applyProtection="1">
      <alignment horizontal="center" vertical="center" wrapText="1"/>
    </xf>
    <xf numFmtId="0" fontId="1" fillId="0" borderId="1" xfId="2" applyFont="1" applyBorder="1" applyAlignment="1" applyProtection="1">
      <alignment horizontal="center" vertical="center"/>
    </xf>
    <xf numFmtId="182" fontId="15" fillId="0" borderId="23" xfId="2" applyNumberFormat="1" applyFont="1" applyBorder="1" applyAlignment="1" applyProtection="1">
      <alignment horizontal="center" vertical="center"/>
    </xf>
    <xf numFmtId="182" fontId="15" fillId="0" borderId="30" xfId="2" applyNumberFormat="1" applyFont="1" applyBorder="1" applyAlignment="1" applyProtection="1">
      <alignment horizontal="center" vertical="center"/>
    </xf>
    <xf numFmtId="0" fontId="51" fillId="0" borderId="1" xfId="2" applyFont="1" applyBorder="1" applyAlignment="1" applyProtection="1">
      <alignment horizontal="center" vertical="center"/>
    </xf>
    <xf numFmtId="182" fontId="15" fillId="4" borderId="1" xfId="2" applyNumberFormat="1" applyFont="1" applyFill="1" applyBorder="1" applyAlignment="1" applyProtection="1">
      <alignment horizontal="center" vertical="center"/>
      <protection locked="0"/>
    </xf>
    <xf numFmtId="182" fontId="15" fillId="6" borderId="1" xfId="2" applyNumberFormat="1" applyFont="1" applyFill="1" applyBorder="1" applyAlignment="1" applyProtection="1">
      <alignment horizontal="center" vertical="center"/>
    </xf>
    <xf numFmtId="0" fontId="15" fillId="3" borderId="1" xfId="2" applyFont="1" applyFill="1" applyBorder="1" applyAlignment="1" applyProtection="1">
      <alignment horizontal="center" vertical="center"/>
    </xf>
    <xf numFmtId="182" fontId="15" fillId="0" borderId="1" xfId="2" applyNumberFormat="1" applyFont="1" applyFill="1" applyBorder="1" applyAlignment="1" applyProtection="1">
      <alignment horizontal="center" vertical="center"/>
    </xf>
    <xf numFmtId="0" fontId="15" fillId="0" borderId="1" xfId="2" applyFont="1" applyFill="1" applyBorder="1" applyAlignment="1" applyProtection="1">
      <alignment horizontal="center" vertical="center"/>
    </xf>
    <xf numFmtId="182" fontId="15" fillId="0" borderId="1" xfId="2" applyNumberFormat="1" applyFont="1" applyBorder="1" applyAlignment="1" applyProtection="1">
      <alignment horizontal="center" vertical="center"/>
    </xf>
    <xf numFmtId="0" fontId="15" fillId="0" borderId="1" xfId="2" applyFont="1" applyBorder="1" applyAlignment="1" applyProtection="1">
      <alignment horizontal="center" vertical="center" wrapText="1"/>
    </xf>
    <xf numFmtId="0" fontId="15" fillId="0" borderId="1" xfId="2" applyFont="1" applyBorder="1" applyAlignment="1" applyProtection="1">
      <alignment horizontal="center" vertical="center"/>
    </xf>
    <xf numFmtId="186" fontId="15" fillId="0" borderId="1" xfId="2" applyNumberFormat="1" applyFont="1" applyBorder="1" applyAlignment="1" applyProtection="1">
      <alignment horizontal="center" vertical="center"/>
    </xf>
    <xf numFmtId="0" fontId="15" fillId="0" borderId="27" xfId="2" applyFont="1" applyBorder="1" applyAlignment="1" applyProtection="1">
      <alignment horizontal="center" vertical="center" wrapText="1"/>
    </xf>
    <xf numFmtId="187" fontId="15" fillId="0" borderId="27" xfId="2" applyNumberFormat="1" applyFont="1" applyBorder="1" applyAlignment="1" applyProtection="1">
      <alignment horizontal="center" vertical="center"/>
    </xf>
    <xf numFmtId="188" fontId="15" fillId="0" borderId="27" xfId="2" applyNumberFormat="1" applyFont="1" applyBorder="1" applyAlignment="1" applyProtection="1">
      <alignment horizontal="center" vertical="center"/>
    </xf>
    <xf numFmtId="1" fontId="15" fillId="0" borderId="1" xfId="2" applyNumberFormat="1" applyFont="1" applyFill="1" applyBorder="1" applyAlignment="1" applyProtection="1">
      <alignment horizontal="center" vertical="center"/>
      <protection locked="0"/>
    </xf>
    <xf numFmtId="0" fontId="15" fillId="0" borderId="0" xfId="2" applyFont="1" applyAlignment="1" applyProtection="1">
      <alignment vertical="center"/>
    </xf>
    <xf numFmtId="0" fontId="15" fillId="0" borderId="67" xfId="2" applyFont="1" applyBorder="1" applyAlignment="1" applyProtection="1">
      <alignment horizontal="center" vertical="center" wrapText="1"/>
    </xf>
    <xf numFmtId="0" fontId="15" fillId="0" borderId="68" xfId="2" applyFont="1" applyBorder="1" applyAlignment="1" applyProtection="1">
      <alignment horizontal="center" vertical="center" wrapText="1"/>
    </xf>
    <xf numFmtId="0" fontId="15" fillId="0" borderId="69" xfId="2" applyFont="1" applyBorder="1" applyAlignment="1" applyProtection="1">
      <alignment horizontal="center" vertical="center" wrapText="1"/>
    </xf>
    <xf numFmtId="182" fontId="15" fillId="6" borderId="67" xfId="2" applyNumberFormat="1" applyFont="1" applyFill="1" applyBorder="1" applyAlignment="1" applyProtection="1">
      <alignment horizontal="center" vertical="center"/>
    </xf>
    <xf numFmtId="182" fontId="15" fillId="6" borderId="68" xfId="2" applyNumberFormat="1" applyFont="1" applyFill="1" applyBorder="1" applyAlignment="1" applyProtection="1">
      <alignment horizontal="center" vertical="center"/>
    </xf>
    <xf numFmtId="0" fontId="15" fillId="0" borderId="71" xfId="2" applyFont="1" applyBorder="1" applyAlignment="1" applyProtection="1">
      <alignment horizontal="center" vertical="center" wrapText="1"/>
    </xf>
    <xf numFmtId="0" fontId="15" fillId="0" borderId="72" xfId="2" applyFont="1" applyBorder="1" applyAlignment="1" applyProtection="1">
      <alignment horizontal="center" vertical="center" wrapText="1"/>
    </xf>
    <xf numFmtId="0" fontId="15" fillId="0" borderId="73" xfId="2" applyFont="1" applyBorder="1" applyAlignment="1" applyProtection="1">
      <alignment horizontal="center" vertical="center" wrapText="1"/>
    </xf>
    <xf numFmtId="182" fontId="15" fillId="6" borderId="74" xfId="2" applyNumberFormat="1" applyFont="1" applyFill="1" applyBorder="1" applyAlignment="1" applyProtection="1">
      <alignment horizontal="center" vertical="center"/>
    </xf>
    <xf numFmtId="182" fontId="15" fillId="6" borderId="72" xfId="2" applyNumberFormat="1" applyFont="1" applyFill="1" applyBorder="1" applyAlignment="1" applyProtection="1">
      <alignment horizontal="center" vertical="center"/>
    </xf>
    <xf numFmtId="0" fontId="35" fillId="0" borderId="76" xfId="2" applyFont="1" applyFill="1" applyBorder="1" applyAlignment="1" applyProtection="1">
      <alignment horizontal="center"/>
    </xf>
    <xf numFmtId="183" fontId="35" fillId="0" borderId="76" xfId="2" applyNumberFormat="1" applyFont="1" applyFill="1" applyBorder="1" applyAlignment="1" applyProtection="1">
      <alignment horizontal="center"/>
    </xf>
    <xf numFmtId="188" fontId="15" fillId="0" borderId="76" xfId="2" applyNumberFormat="1" applyFont="1" applyBorder="1" applyAlignment="1" applyProtection="1">
      <alignment horizontal="center" vertical="center"/>
    </xf>
    <xf numFmtId="0" fontId="1" fillId="0" borderId="41" xfId="2" applyFont="1" applyBorder="1" applyAlignment="1" applyProtection="1">
      <alignment horizontal="center" vertical="center"/>
    </xf>
    <xf numFmtId="0" fontId="1" fillId="0" borderId="27" xfId="2" applyFont="1" applyBorder="1" applyAlignment="1" applyProtection="1">
      <alignment horizontal="center" vertical="center"/>
    </xf>
    <xf numFmtId="0" fontId="1" fillId="0" borderId="42" xfId="2" applyFont="1" applyBorder="1" applyAlignment="1" applyProtection="1">
      <alignment horizontal="center" vertical="center"/>
    </xf>
    <xf numFmtId="0" fontId="1" fillId="0" borderId="23" xfId="2" applyFont="1" applyBorder="1" applyAlignment="1" applyProtection="1">
      <alignment horizontal="center" vertical="center"/>
    </xf>
    <xf numFmtId="0" fontId="1" fillId="0" borderId="29" xfId="2" applyFont="1" applyBorder="1" applyAlignment="1" applyProtection="1">
      <alignment horizontal="center" vertical="center"/>
    </xf>
    <xf numFmtId="0" fontId="1" fillId="0" borderId="30" xfId="2" applyFont="1" applyBorder="1" applyAlignment="1" applyProtection="1">
      <alignment horizontal="center" vertical="center"/>
    </xf>
    <xf numFmtId="0" fontId="15" fillId="3" borderId="43" xfId="2" applyFont="1" applyFill="1" applyBorder="1" applyAlignment="1" applyProtection="1">
      <alignment vertical="center"/>
    </xf>
    <xf numFmtId="0" fontId="15" fillId="3" borderId="0" xfId="2" applyFont="1" applyFill="1" applyBorder="1" applyAlignment="1" applyProtection="1">
      <alignment vertical="center"/>
    </xf>
    <xf numFmtId="0" fontId="15" fillId="3" borderId="48" xfId="2" applyFont="1" applyFill="1" applyBorder="1" applyAlignment="1" applyProtection="1">
      <alignment vertical="center"/>
    </xf>
    <xf numFmtId="0" fontId="15" fillId="3" borderId="2" xfId="2" applyFont="1" applyFill="1" applyBorder="1" applyAlignment="1" applyProtection="1">
      <alignment vertical="center"/>
    </xf>
    <xf numFmtId="0" fontId="15" fillId="7" borderId="41" xfId="2" applyFont="1" applyFill="1" applyBorder="1" applyAlignment="1" applyProtection="1">
      <alignment horizontal="center" vertical="center"/>
    </xf>
    <xf numFmtId="0" fontId="15" fillId="7" borderId="27" xfId="2" applyFont="1" applyFill="1" applyBorder="1" applyAlignment="1" applyProtection="1">
      <alignment horizontal="center" vertical="center"/>
    </xf>
    <xf numFmtId="0" fontId="15" fillId="0" borderId="78" xfId="2" applyFont="1" applyBorder="1" applyAlignment="1" applyProtection="1">
      <alignment vertical="center"/>
    </xf>
    <xf numFmtId="0" fontId="15" fillId="7" borderId="50" xfId="2" applyFont="1" applyFill="1" applyBorder="1" applyAlignment="1" applyProtection="1">
      <alignment horizontal="center" vertical="center"/>
    </xf>
    <xf numFmtId="0" fontId="15" fillId="7" borderId="52" xfId="2" applyFont="1" applyFill="1" applyBorder="1" applyAlignment="1" applyProtection="1">
      <alignment horizontal="center" vertical="center"/>
    </xf>
    <xf numFmtId="0" fontId="15" fillId="7" borderId="1" xfId="2" applyFont="1" applyFill="1" applyBorder="1" applyAlignment="1" applyProtection="1">
      <alignment horizontal="center" vertical="center"/>
    </xf>
    <xf numFmtId="0" fontId="15" fillId="7" borderId="23" xfId="2" applyFont="1" applyFill="1" applyBorder="1" applyAlignment="1" applyProtection="1">
      <alignment horizontal="center" vertical="center"/>
    </xf>
    <xf numFmtId="0" fontId="18" fillId="0" borderId="23" xfId="2" applyFont="1" applyFill="1" applyBorder="1" applyAlignment="1" applyProtection="1">
      <alignment horizontal="center" vertical="center" wrapText="1"/>
    </xf>
    <xf numFmtId="0" fontId="18" fillId="0" borderId="29" xfId="2" applyFont="1" applyFill="1" applyBorder="1" applyAlignment="1" applyProtection="1">
      <alignment horizontal="center" vertical="center" wrapText="1"/>
    </xf>
    <xf numFmtId="0" fontId="18" fillId="0" borderId="30" xfId="2" applyFont="1" applyFill="1" applyBorder="1" applyAlignment="1" applyProtection="1">
      <alignment horizontal="center" vertical="center" wrapText="1"/>
    </xf>
    <xf numFmtId="0" fontId="15" fillId="3" borderId="23" xfId="2" applyFont="1" applyFill="1" applyBorder="1" applyAlignment="1" applyProtection="1">
      <alignment vertical="center"/>
    </xf>
    <xf numFmtId="0" fontId="15" fillId="3" borderId="29" xfId="2" applyFont="1" applyFill="1" applyBorder="1" applyAlignment="1" applyProtection="1">
      <alignment vertical="center"/>
    </xf>
    <xf numFmtId="0" fontId="15" fillId="3" borderId="30" xfId="2" applyFont="1" applyFill="1" applyBorder="1" applyAlignment="1" applyProtection="1">
      <alignment vertical="center"/>
    </xf>
    <xf numFmtId="0" fontId="15" fillId="0" borderId="30" xfId="2" applyFont="1" applyFill="1" applyBorder="1" applyAlignment="1" applyProtection="1">
      <alignment horizontal="center" vertical="center" wrapText="1"/>
    </xf>
    <xf numFmtId="0" fontId="15" fillId="0" borderId="1" xfId="2" applyFont="1" applyFill="1" applyBorder="1" applyAlignment="1" applyProtection="1">
      <alignment horizontal="center" vertical="center" wrapText="1"/>
    </xf>
    <xf numFmtId="189" fontId="17" fillId="0" borderId="1" xfId="2" applyNumberFormat="1" applyFont="1" applyFill="1" applyBorder="1" applyAlignment="1" applyProtection="1">
      <alignment vertical="center" wrapText="1"/>
    </xf>
    <xf numFmtId="189" fontId="17" fillId="0" borderId="23" xfId="2" applyNumberFormat="1" applyFont="1" applyFill="1" applyBorder="1" applyAlignment="1" applyProtection="1">
      <alignment vertical="center" wrapText="1"/>
    </xf>
    <xf numFmtId="182" fontId="15" fillId="0" borderId="29" xfId="2" applyNumberFormat="1" applyFont="1" applyFill="1" applyBorder="1" applyAlignment="1" applyProtection="1">
      <alignment vertical="center" wrapText="1"/>
    </xf>
    <xf numFmtId="182" fontId="15" fillId="0" borderId="30" xfId="2" applyNumberFormat="1" applyFont="1" applyFill="1" applyBorder="1" applyAlignment="1" applyProtection="1">
      <alignment vertical="center" wrapText="1"/>
    </xf>
    <xf numFmtId="1" fontId="15" fillId="6" borderId="23" xfId="2" applyNumberFormat="1" applyFont="1" applyFill="1" applyBorder="1" applyAlignment="1" applyProtection="1">
      <alignment horizontal="center" vertical="center"/>
    </xf>
    <xf numFmtId="1" fontId="15" fillId="6" borderId="29" xfId="2" applyNumberFormat="1" applyFont="1" applyFill="1" applyBorder="1" applyAlignment="1" applyProtection="1">
      <alignment horizontal="center" vertical="center"/>
    </xf>
    <xf numFmtId="1" fontId="15" fillId="6" borderId="30" xfId="2" applyNumberFormat="1" applyFont="1" applyFill="1" applyBorder="1" applyAlignment="1" applyProtection="1">
      <alignment horizontal="center" vertical="center"/>
    </xf>
    <xf numFmtId="1" fontId="15" fillId="6" borderId="1" xfId="2" applyNumberFormat="1" applyFont="1" applyFill="1" applyBorder="1" applyAlignment="1" applyProtection="1">
      <alignment horizontal="center" vertical="center" wrapText="1"/>
    </xf>
    <xf numFmtId="188" fontId="15" fillId="0" borderId="27" xfId="2" applyNumberFormat="1" applyFont="1" applyBorder="1" applyAlignment="1" applyProtection="1">
      <alignment vertical="center"/>
    </xf>
    <xf numFmtId="0" fontId="15" fillId="3" borderId="1" xfId="2" applyFont="1" applyFill="1" applyBorder="1" applyAlignment="1">
      <alignment horizontal="center" vertical="center" wrapText="1"/>
    </xf>
    <xf numFmtId="190" fontId="15" fillId="6" borderId="1" xfId="2" applyNumberFormat="1" applyFont="1" applyFill="1" applyBorder="1" applyAlignment="1">
      <alignment horizontal="center" vertical="center"/>
    </xf>
    <xf numFmtId="0" fontId="52" fillId="0" borderId="80" xfId="2" applyFont="1" applyBorder="1" applyAlignment="1" applyProtection="1">
      <alignment horizontal="center" vertical="center"/>
    </xf>
    <xf numFmtId="0" fontId="52" fillId="0" borderId="76" xfId="2" applyFont="1" applyBorder="1" applyAlignment="1" applyProtection="1">
      <alignment horizontal="center" vertical="center"/>
    </xf>
    <xf numFmtId="0" fontId="52" fillId="0" borderId="81" xfId="2" applyFont="1" applyBorder="1" applyAlignment="1" applyProtection="1">
      <alignment horizontal="center" vertical="center"/>
    </xf>
    <xf numFmtId="1" fontId="15" fillId="6" borderId="76" xfId="2" applyNumberFormat="1" applyFont="1" applyFill="1" applyBorder="1" applyAlignment="1" applyProtection="1">
      <alignment horizontal="center" vertical="center"/>
    </xf>
    <xf numFmtId="0" fontId="15" fillId="6" borderId="76" xfId="2" applyFont="1" applyFill="1" applyBorder="1" applyAlignment="1" applyProtection="1">
      <alignment horizontal="center" vertical="center"/>
    </xf>
    <xf numFmtId="0" fontId="15" fillId="6" borderId="0" xfId="2" applyFont="1" applyFill="1" applyBorder="1" applyAlignment="1" applyProtection="1">
      <alignment horizontal="center" vertical="center"/>
    </xf>
    <xf numFmtId="0" fontId="15" fillId="6" borderId="28" xfId="2" applyFont="1" applyFill="1" applyBorder="1" applyAlignment="1" applyProtection="1">
      <alignment horizontal="center" vertical="center"/>
    </xf>
    <xf numFmtId="0" fontId="15" fillId="0" borderId="82" xfId="2" applyFont="1" applyFill="1" applyBorder="1" applyAlignment="1" applyProtection="1">
      <alignment horizontal="center" vertical="center"/>
    </xf>
    <xf numFmtId="0" fontId="15" fillId="0" borderId="85" xfId="2" applyFont="1" applyFill="1" applyBorder="1" applyAlignment="1" applyProtection="1">
      <alignment horizontal="center" vertical="center"/>
    </xf>
    <xf numFmtId="0" fontId="15" fillId="0" borderId="83" xfId="2" applyFont="1" applyBorder="1" applyAlignment="1" applyProtection="1">
      <alignment horizontal="center" vertical="center"/>
    </xf>
    <xf numFmtId="0" fontId="15" fillId="0" borderId="28" xfId="2" applyFont="1" applyBorder="1" applyAlignment="1" applyProtection="1">
      <alignment horizontal="center" vertical="center"/>
    </xf>
    <xf numFmtId="0" fontId="15" fillId="0" borderId="84" xfId="2" applyFont="1" applyBorder="1" applyAlignment="1" applyProtection="1">
      <alignment horizontal="center" vertical="center"/>
    </xf>
    <xf numFmtId="0" fontId="52" fillId="6" borderId="74" xfId="2" applyFont="1" applyFill="1" applyBorder="1" applyAlignment="1" applyProtection="1">
      <alignment horizontal="center" vertical="center"/>
    </xf>
    <xf numFmtId="0" fontId="52" fillId="6" borderId="75" xfId="2" applyFont="1" applyFill="1" applyBorder="1" applyAlignment="1" applyProtection="1">
      <alignment horizontal="center" vertical="center"/>
    </xf>
    <xf numFmtId="0" fontId="52" fillId="0" borderId="71" xfId="2" applyFont="1" applyBorder="1" applyAlignment="1" applyProtection="1">
      <alignment horizontal="center" vertical="center" wrapText="1"/>
    </xf>
    <xf numFmtId="0" fontId="52" fillId="0" borderId="72" xfId="2" applyFont="1" applyBorder="1" applyAlignment="1" applyProtection="1">
      <alignment horizontal="center" vertical="center"/>
    </xf>
    <xf numFmtId="0" fontId="54" fillId="0" borderId="71" xfId="2" applyFont="1" applyFill="1" applyBorder="1" applyAlignment="1" applyProtection="1">
      <alignment horizontal="center" wrapText="1"/>
    </xf>
    <xf numFmtId="0" fontId="54" fillId="0" borderId="72" xfId="2" applyFont="1" applyFill="1" applyBorder="1" applyAlignment="1" applyProtection="1">
      <alignment horizontal="center" wrapText="1"/>
    </xf>
    <xf numFmtId="0" fontId="54" fillId="0" borderId="73" xfId="2" applyFont="1" applyFill="1" applyBorder="1" applyAlignment="1" applyProtection="1">
      <alignment horizontal="center" wrapText="1"/>
    </xf>
    <xf numFmtId="0" fontId="54" fillId="6" borderId="72" xfId="2" applyFont="1" applyFill="1" applyBorder="1" applyAlignment="1" applyProtection="1">
      <alignment horizontal="center" vertical="center"/>
    </xf>
    <xf numFmtId="0" fontId="54" fillId="6" borderId="75" xfId="2" applyFont="1" applyFill="1" applyBorder="1" applyAlignment="1" applyProtection="1">
      <alignment horizontal="center" vertical="center"/>
    </xf>
  </cellXfs>
  <cellStyles count="6">
    <cellStyle name="桁区切り" xfId="1" builtinId="6"/>
    <cellStyle name="桁区切り 2" xfId="5"/>
    <cellStyle name="標準" xfId="0" builtinId="0"/>
    <cellStyle name="標準 2" xfId="2"/>
    <cellStyle name="標準 2 2" xfId="4"/>
    <cellStyle name="標準 3" xfId="3"/>
  </cellStyles>
  <dxfs count="236">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ill>
        <patternFill patternType="solid">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strike val="0"/>
      </font>
      <border>
        <vertical/>
        <horizontal/>
      </border>
    </dxf>
    <dxf>
      <fill>
        <patternFill patternType="solid">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strike val="0"/>
      </font>
      <border>
        <vertical/>
        <horizontal/>
      </border>
    </dxf>
    <dxf>
      <fill>
        <patternFill patternType="solid">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strike val="0"/>
      </font>
      <border>
        <vertical/>
        <horizontal/>
      </border>
    </dxf>
    <dxf>
      <fill>
        <patternFill patternType="solid">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strike val="0"/>
      </font>
      <border>
        <vertical/>
        <horizontal/>
      </border>
    </dxf>
    <dxf>
      <fill>
        <patternFill patternType="solid">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strike val="0"/>
      </font>
      <border>
        <vertical/>
        <horizontal/>
      </border>
    </dxf>
    <dxf>
      <fill>
        <patternFill patternType="solid">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strike val="0"/>
      </font>
      <border>
        <vertical/>
        <horizontal/>
      </border>
    </dxf>
    <dxf>
      <fill>
        <patternFill patternType="solid">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strike val="0"/>
      </font>
      <border>
        <vertical/>
        <horizontal/>
      </border>
    </dxf>
    <dxf>
      <fill>
        <patternFill patternType="solid">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strike val="0"/>
      </font>
      <border>
        <vertical/>
        <horizontal/>
      </border>
    </dxf>
    <dxf>
      <fill>
        <patternFill patternType="solid">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strike val="0"/>
      </font>
      <border>
        <vertical/>
        <horizontal/>
      </border>
    </dxf>
    <dxf>
      <fill>
        <patternFill patternType="solid">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strike val="0"/>
      </font>
      <border>
        <vertical/>
        <horizontal/>
      </border>
    </dxf>
    <dxf>
      <fill>
        <patternFill patternType="solid">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strike val="0"/>
      </font>
      <border>
        <vertical/>
        <horizontal/>
      </border>
    </dxf>
    <dxf>
      <fill>
        <patternFill patternType="solid">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strike val="0"/>
      </font>
      <border>
        <vertical/>
        <horizontal/>
      </border>
    </dxf>
    <dxf>
      <fill>
        <patternFill patternType="solid">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strike val="0"/>
      </font>
      <border>
        <vertical/>
        <horizontal/>
      </border>
    </dxf>
    <dxf>
      <fill>
        <patternFill patternType="solid">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strike val="0"/>
      </font>
      <border>
        <vertical/>
        <horizontal/>
      </border>
    </dxf>
    <dxf>
      <fill>
        <patternFill patternType="solid">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strike val="0"/>
      </font>
      <border>
        <vertical/>
        <horizontal/>
      </border>
    </dxf>
    <dxf>
      <fill>
        <patternFill patternType="solid">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strike val="0"/>
      </font>
      <border>
        <vertical/>
        <horizontal/>
      </border>
    </dxf>
    <dxf>
      <fill>
        <patternFill patternType="solid">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strike val="0"/>
      </font>
      <border>
        <vertical/>
        <horizontal/>
      </border>
    </dxf>
    <dxf>
      <fill>
        <patternFill patternType="solid">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strike val="0"/>
      </font>
      <border>
        <vertical/>
        <horizontal/>
      </border>
    </dxf>
    <dxf>
      <fill>
        <patternFill patternType="solid">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strike val="0"/>
      </font>
      <border>
        <vertical/>
        <horizontal/>
      </border>
    </dxf>
    <dxf>
      <fill>
        <patternFill patternType="solid">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strike val="0"/>
      </font>
      <border>
        <vertical/>
        <horizontal/>
      </border>
    </dxf>
    <dxf>
      <fill>
        <patternFill patternType="solid">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strike val="0"/>
      </font>
      <border>
        <vertical/>
        <horizontal/>
      </border>
    </dxf>
    <dxf>
      <fill>
        <patternFill patternType="solid">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strike val="0"/>
      </font>
      <border>
        <vertical/>
        <horizontal/>
      </border>
    </dxf>
    <dxf>
      <fill>
        <patternFill patternType="solid">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strike val="0"/>
      </font>
      <border>
        <vertical/>
        <horizontal/>
      </border>
    </dxf>
    <dxf>
      <fill>
        <patternFill patternType="solid">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strike val="0"/>
      </font>
      <border>
        <vertical/>
        <horizontal/>
      </border>
    </dxf>
    <dxf>
      <fill>
        <patternFill patternType="solid">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strike val="0"/>
      </font>
      <border>
        <vertical/>
        <horizontal/>
      </border>
    </dxf>
    <dxf>
      <fill>
        <patternFill patternType="solid">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strike val="0"/>
      </font>
      <border>
        <vertical/>
        <horizontal/>
      </border>
    </dxf>
    <dxf>
      <fill>
        <patternFill patternType="solid">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strike val="0"/>
      </font>
      <border>
        <vertical/>
        <horizontal/>
      </border>
    </dxf>
    <dxf>
      <fill>
        <patternFill patternType="solid">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strike val="0"/>
      </font>
      <border>
        <vertical/>
        <horizontal/>
      </border>
    </dxf>
    <dxf>
      <fill>
        <patternFill patternType="solid">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strike val="0"/>
      </font>
      <border>
        <vertical/>
        <horizontal/>
      </border>
    </dxf>
    <dxf>
      <fill>
        <patternFill patternType="solid">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strike val="0"/>
      </font>
      <border>
        <vertical/>
        <horizontal/>
      </border>
    </dxf>
    <dxf>
      <fill>
        <patternFill patternType="solid">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strike val="0"/>
      </font>
      <border>
        <vertical/>
        <horizontal/>
      </border>
    </dxf>
    <dxf>
      <fill>
        <patternFill patternType="solid">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strike val="0"/>
      </font>
      <border>
        <vertical/>
        <horizontal/>
      </border>
    </dxf>
    <dxf>
      <fill>
        <patternFill patternType="solid">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strike val="0"/>
      </font>
      <border>
        <vertical/>
        <horizontal/>
      </border>
    </dxf>
    <dxf>
      <fill>
        <patternFill patternType="solid">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strike val="0"/>
      </font>
      <border>
        <vertical/>
        <horizontal/>
      </border>
    </dxf>
    <dxf>
      <fill>
        <patternFill patternType="solid">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strike val="0"/>
      </font>
      <border>
        <vertical/>
        <horizontal/>
      </border>
    </dxf>
    <dxf>
      <fill>
        <patternFill patternType="solid">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strike val="0"/>
      </font>
      <border>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19</xdr:col>
      <xdr:colOff>62752</xdr:colOff>
      <xdr:row>34</xdr:row>
      <xdr:rowOff>304799</xdr:rowOff>
    </xdr:from>
    <xdr:to>
      <xdr:col>20</xdr:col>
      <xdr:colOff>105091</xdr:colOff>
      <xdr:row>36</xdr:row>
      <xdr:rowOff>26126</xdr:rowOff>
    </xdr:to>
    <xdr:sp macro="" textlink="">
      <xdr:nvSpPr>
        <xdr:cNvPr id="2" name="楕円 1"/>
        <xdr:cNvSpPr>
          <a:spLocks/>
        </xdr:cNvSpPr>
      </xdr:nvSpPr>
      <xdr:spPr>
        <a:xfrm>
          <a:off x="6248399" y="9977717"/>
          <a:ext cx="365068" cy="33092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900">
              <a:solidFill>
                <a:schemeClr val="tx1"/>
              </a:solidFill>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160020</xdr:colOff>
      <xdr:row>21</xdr:row>
      <xdr:rowOff>304800</xdr:rowOff>
    </xdr:from>
    <xdr:to>
      <xdr:col>9</xdr:col>
      <xdr:colOff>525088</xdr:colOff>
      <xdr:row>23</xdr:row>
      <xdr:rowOff>10887</xdr:rowOff>
    </xdr:to>
    <xdr:sp macro="" textlink="">
      <xdr:nvSpPr>
        <xdr:cNvPr id="2" name="楕円 1"/>
        <xdr:cNvSpPr>
          <a:spLocks/>
        </xdr:cNvSpPr>
      </xdr:nvSpPr>
      <xdr:spPr>
        <a:xfrm>
          <a:off x="4960620" y="7429500"/>
          <a:ext cx="365068" cy="33092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900">
              <a:solidFill>
                <a:schemeClr val="tx1"/>
              </a:solidFill>
            </a:rPr>
            <a:t>印</a:t>
          </a:r>
        </a:p>
      </xdr:txBody>
    </xdr:sp>
    <xdr:clientData/>
  </xdr:twoCellAnchor>
  <xdr:twoCellAnchor>
    <xdr:from>
      <xdr:col>10</xdr:col>
      <xdr:colOff>266700</xdr:colOff>
      <xdr:row>11</xdr:row>
      <xdr:rowOff>342900</xdr:rowOff>
    </xdr:from>
    <xdr:to>
      <xdr:col>16</xdr:col>
      <xdr:colOff>205740</xdr:colOff>
      <xdr:row>15</xdr:row>
      <xdr:rowOff>152400</xdr:rowOff>
    </xdr:to>
    <xdr:sp macro="" textlink="">
      <xdr:nvSpPr>
        <xdr:cNvPr id="3" name="テキスト ボックス 2"/>
        <xdr:cNvSpPr txBox="1"/>
      </xdr:nvSpPr>
      <xdr:spPr>
        <a:xfrm>
          <a:off x="5600700" y="3634740"/>
          <a:ext cx="3596640" cy="176022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このシートは、</a:t>
          </a:r>
          <a:r>
            <a:rPr kumimoji="1" lang="ja-JP" altLang="en-US" sz="1600" b="1" u="sng">
              <a:solidFill>
                <a:srgbClr val="FF0000"/>
              </a:solidFill>
            </a:rPr>
            <a:t>入力不要</a:t>
          </a:r>
          <a:r>
            <a:rPr kumimoji="1" lang="ja-JP" altLang="en-US" sz="1600" b="1">
              <a:solidFill>
                <a:srgbClr val="FF0000"/>
              </a:solidFill>
            </a:rPr>
            <a:t>です。</a:t>
          </a:r>
          <a:endParaRPr kumimoji="1" lang="en-US" altLang="ja-JP" sz="1600" b="1">
            <a:solidFill>
              <a:srgbClr val="FF0000"/>
            </a:solidFill>
          </a:endParaRPr>
        </a:p>
        <a:p>
          <a:r>
            <a:rPr kumimoji="1" lang="en-US" altLang="ja-JP" sz="1600" b="1">
              <a:solidFill>
                <a:srgbClr val="FF0000"/>
              </a:solidFill>
            </a:rPr>
            <a:t>※</a:t>
          </a:r>
          <a:r>
            <a:rPr kumimoji="1" lang="ja-JP" altLang="en-US" sz="1600" b="1">
              <a:solidFill>
                <a:srgbClr val="FF0000"/>
              </a:solidFill>
            </a:rPr>
            <a:t>第</a:t>
          </a:r>
          <a:r>
            <a:rPr kumimoji="1" lang="en-US" altLang="ja-JP" sz="1600" b="1">
              <a:solidFill>
                <a:srgbClr val="FF0000"/>
              </a:solidFill>
            </a:rPr>
            <a:t>1</a:t>
          </a:r>
          <a:r>
            <a:rPr kumimoji="1" lang="ja-JP" altLang="en-US" sz="1600" b="1">
              <a:solidFill>
                <a:srgbClr val="FF0000"/>
              </a:solidFill>
            </a:rPr>
            <a:t>号様式（申請書）で入力した内容が、反映されます。</a:t>
          </a:r>
          <a:endParaRPr kumimoji="1" lang="en-US" altLang="ja-JP" sz="1600" b="1">
            <a:solidFill>
              <a:srgbClr val="FF0000"/>
            </a:solidFill>
          </a:endParaRPr>
        </a:p>
        <a:p>
          <a:endParaRPr kumimoji="1" lang="en-US" altLang="ja-JP" sz="1600" b="1">
            <a:solidFill>
              <a:srgbClr val="FF0000"/>
            </a:solidFill>
          </a:endParaRPr>
        </a:p>
        <a:p>
          <a:r>
            <a:rPr kumimoji="1" lang="ja-JP" altLang="en-US" sz="1600" b="1">
              <a:solidFill>
                <a:srgbClr val="FF0000"/>
              </a:solidFill>
            </a:rPr>
            <a:t>→印刷後、代表者印を押印してください。</a:t>
          </a:r>
          <a:endParaRPr kumimoji="1" lang="en-US" altLang="ja-JP" sz="1600" b="1">
            <a:solidFill>
              <a:srgbClr val="FF0000"/>
            </a:solidFill>
          </a:endParaRPr>
        </a:p>
        <a:p>
          <a:r>
            <a:rPr kumimoji="1" lang="en-US" altLang="ja-JP" sz="1600" b="1">
              <a:solidFill>
                <a:srgbClr val="FF0000"/>
              </a:solidFill>
            </a:rPr>
            <a:t>※</a:t>
          </a:r>
          <a:r>
            <a:rPr kumimoji="1" lang="ja-JP" altLang="en-US" sz="1600" b="1">
              <a:solidFill>
                <a:srgbClr val="FF0000"/>
              </a:solidFill>
            </a:rPr>
            <a:t>日付は空欄でお願いします。</a:t>
          </a:r>
          <a:endParaRPr kumimoji="1" lang="en-US" altLang="ja-JP" sz="1600" b="1">
            <a:solidFill>
              <a:srgbClr val="FF0000"/>
            </a:solidFill>
          </a:endParaRPr>
        </a:p>
        <a:p>
          <a:endParaRPr kumimoji="1" lang="en-US" altLang="ja-JP" sz="16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17930</xdr:colOff>
      <xdr:row>4</xdr:row>
      <xdr:rowOff>152400</xdr:rowOff>
    </xdr:from>
    <xdr:to>
      <xdr:col>26</xdr:col>
      <xdr:colOff>116541</xdr:colOff>
      <xdr:row>9</xdr:row>
      <xdr:rowOff>143435</xdr:rowOff>
    </xdr:to>
    <xdr:sp macro="" textlink="">
      <xdr:nvSpPr>
        <xdr:cNvPr id="2" name="テキスト ボックス 1"/>
        <xdr:cNvSpPr txBox="1"/>
      </xdr:nvSpPr>
      <xdr:spPr>
        <a:xfrm>
          <a:off x="10954871" y="1102659"/>
          <a:ext cx="3379694" cy="211567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800" b="1"/>
            <a:t>※</a:t>
          </a:r>
          <a:r>
            <a:rPr kumimoji="1" lang="ja-JP" altLang="en-US" sz="1800" b="1"/>
            <a:t>このシートは、三歳児配置改善加算を受ける場合にのみ、作成提出してください。</a:t>
          </a:r>
          <a:endParaRPr kumimoji="1" lang="en-US" altLang="ja-JP" sz="1800" b="1"/>
        </a:p>
        <a:p>
          <a:r>
            <a:rPr kumimoji="1" lang="ja-JP" altLang="en-US" sz="1800" b="1"/>
            <a:t>（職員名簿・三歳児配置改善加算確認表も同様）</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17930</xdr:colOff>
      <xdr:row>4</xdr:row>
      <xdr:rowOff>152400</xdr:rowOff>
    </xdr:from>
    <xdr:to>
      <xdr:col>26</xdr:col>
      <xdr:colOff>116541</xdr:colOff>
      <xdr:row>9</xdr:row>
      <xdr:rowOff>143435</xdr:rowOff>
    </xdr:to>
    <xdr:sp macro="" textlink="">
      <xdr:nvSpPr>
        <xdr:cNvPr id="2" name="テキスト ボックス 1"/>
        <xdr:cNvSpPr txBox="1"/>
      </xdr:nvSpPr>
      <xdr:spPr>
        <a:xfrm>
          <a:off x="10983110" y="1104900"/>
          <a:ext cx="3382831" cy="211701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800" b="1"/>
            <a:t>※</a:t>
          </a:r>
          <a:r>
            <a:rPr kumimoji="1" lang="ja-JP" altLang="en-US" sz="1800" b="1"/>
            <a:t>このシートは、三歳児配置改善加算を受ける場合にのみ、作成提出してください。</a:t>
          </a:r>
          <a:endParaRPr kumimoji="1" lang="en-US" altLang="ja-JP" sz="1800" b="1"/>
        </a:p>
        <a:p>
          <a:r>
            <a:rPr kumimoji="1" lang="ja-JP" altLang="en-US" sz="1800" b="1"/>
            <a:t>（職員名簿・三歳児配置改善加算確認表も同様）</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17930</xdr:colOff>
      <xdr:row>4</xdr:row>
      <xdr:rowOff>152400</xdr:rowOff>
    </xdr:from>
    <xdr:to>
      <xdr:col>26</xdr:col>
      <xdr:colOff>116541</xdr:colOff>
      <xdr:row>9</xdr:row>
      <xdr:rowOff>143435</xdr:rowOff>
    </xdr:to>
    <xdr:sp macro="" textlink="">
      <xdr:nvSpPr>
        <xdr:cNvPr id="2" name="テキスト ボックス 1"/>
        <xdr:cNvSpPr txBox="1"/>
      </xdr:nvSpPr>
      <xdr:spPr>
        <a:xfrm>
          <a:off x="10983110" y="1104900"/>
          <a:ext cx="3382831" cy="211701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800" b="1"/>
            <a:t>※</a:t>
          </a:r>
          <a:r>
            <a:rPr kumimoji="1" lang="ja-JP" altLang="en-US" sz="1800" b="1"/>
            <a:t>このシートは、三歳児配置改善加算を受ける場合にのみ、作成提出してください。</a:t>
          </a:r>
          <a:endParaRPr kumimoji="1" lang="en-US" altLang="ja-JP" sz="1800" b="1"/>
        </a:p>
        <a:p>
          <a:r>
            <a:rPr kumimoji="1" lang="ja-JP" altLang="en-US" sz="1800" b="1"/>
            <a:t>（職員名簿・三歳児配置改善加算確認表も同様）</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19</xdr:col>
      <xdr:colOff>17930</xdr:colOff>
      <xdr:row>4</xdr:row>
      <xdr:rowOff>152400</xdr:rowOff>
    </xdr:from>
    <xdr:to>
      <xdr:col>26</xdr:col>
      <xdr:colOff>116541</xdr:colOff>
      <xdr:row>9</xdr:row>
      <xdr:rowOff>143435</xdr:rowOff>
    </xdr:to>
    <xdr:sp macro="" textlink="">
      <xdr:nvSpPr>
        <xdr:cNvPr id="2" name="テキスト ボックス 1"/>
        <xdr:cNvSpPr txBox="1"/>
      </xdr:nvSpPr>
      <xdr:spPr>
        <a:xfrm>
          <a:off x="10983110" y="1104900"/>
          <a:ext cx="3382831" cy="211701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800" b="1"/>
            <a:t>※</a:t>
          </a:r>
          <a:r>
            <a:rPr kumimoji="1" lang="ja-JP" altLang="en-US" sz="1800" b="1"/>
            <a:t>このシートは、三歳児配置改善加算を受ける場合にのみ、作成提出してください。</a:t>
          </a:r>
          <a:endParaRPr kumimoji="1" lang="en-US" altLang="ja-JP" sz="1800" b="1"/>
        </a:p>
        <a:p>
          <a:r>
            <a:rPr kumimoji="1" lang="ja-JP" altLang="en-US" sz="1800" b="1"/>
            <a:t>（職員名簿・三歳児配置改善加算確認表も同様）</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18</xdr:col>
      <xdr:colOff>600075</xdr:colOff>
      <xdr:row>41</xdr:row>
      <xdr:rowOff>114300</xdr:rowOff>
    </xdr:from>
    <xdr:to>
      <xdr:col>24</xdr:col>
      <xdr:colOff>666750</xdr:colOff>
      <xdr:row>46</xdr:row>
      <xdr:rowOff>161925</xdr:rowOff>
    </xdr:to>
    <xdr:sp macro="" textlink="">
      <xdr:nvSpPr>
        <xdr:cNvPr id="2" name="テキスト ボックス 1"/>
        <xdr:cNvSpPr txBox="1"/>
      </xdr:nvSpPr>
      <xdr:spPr>
        <a:xfrm>
          <a:off x="6444615" y="8054340"/>
          <a:ext cx="3701415" cy="12515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=ROUNDDOWN(J36/J34,1)</a:t>
          </a:r>
        </a:p>
        <a:p>
          <a:r>
            <a:rPr kumimoji="1" lang="en-US" altLang="ja-JP" sz="1100"/>
            <a:t>=IF(C40=0,"</a:t>
          </a:r>
          <a:r>
            <a:rPr kumimoji="1" lang="ja-JP" altLang="en-US" sz="1100"/>
            <a:t>適用外</a:t>
          </a:r>
          <a:r>
            <a:rPr kumimoji="1" lang="en-US" altLang="ja-JP" sz="1100"/>
            <a:t>",ROUNDDOWN(J36/J34,0)-1)</a:t>
          </a:r>
        </a:p>
        <a:p>
          <a:r>
            <a:rPr kumimoji="1" lang="en-US" altLang="ja-JP" sz="1100"/>
            <a:t>=IF(C40=0,"</a:t>
          </a:r>
          <a:r>
            <a:rPr kumimoji="1" lang="ja-JP" altLang="en-US" sz="1100"/>
            <a:t>適用外</a:t>
          </a:r>
          <a:r>
            <a:rPr kumimoji="1" lang="en-US" altLang="ja-JP" sz="1100"/>
            <a:t>",(ROUNDDOWN(J36/J34,0)))</a:t>
          </a:r>
        </a:p>
        <a:p>
          <a:r>
            <a:rPr kumimoji="1" lang="en-US" altLang="ja-JP" sz="1100"/>
            <a:t>=IF(C40=0,"</a:t>
          </a:r>
          <a:r>
            <a:rPr kumimoji="1" lang="ja-JP" altLang="en-US" sz="1100"/>
            <a:t>適用外</a:t>
          </a:r>
          <a:r>
            <a:rPr kumimoji="1" lang="en-US" altLang="ja-JP" sz="1100"/>
            <a:t>",IF(RIGHT(C40*10,1)="0",(ROUNDDOWN(C40,0)-1),(ROUNDDOWN(C40,0))))</a:t>
          </a:r>
        </a:p>
        <a:p>
          <a:endParaRPr kumimoji="1" lang="en-US" altLang="ja-JP" sz="1100"/>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4.x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5.x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6.xml"/><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44"/>
  <sheetViews>
    <sheetView zoomScale="90" zoomScaleNormal="90" workbookViewId="0">
      <selection activeCell="B24" sqref="B24"/>
    </sheetView>
  </sheetViews>
  <sheetFormatPr defaultRowHeight="13.2"/>
  <cols>
    <col min="1" max="16384" width="8.88671875" style="191"/>
  </cols>
  <sheetData>
    <row r="1" spans="1:25" ht="13.8" thickBot="1">
      <c r="A1" s="190" t="s">
        <v>230</v>
      </c>
    </row>
    <row r="2" spans="1:25" ht="36">
      <c r="A2" s="192"/>
      <c r="B2" s="193" t="s">
        <v>217</v>
      </c>
      <c r="C2" s="194"/>
      <c r="D2" s="195" t="s">
        <v>218</v>
      </c>
      <c r="E2" s="196" t="s">
        <v>219</v>
      </c>
      <c r="F2" s="195" t="s">
        <v>220</v>
      </c>
      <c r="G2" s="197" t="s">
        <v>221</v>
      </c>
      <c r="H2" s="198"/>
      <c r="I2" s="199" t="s">
        <v>222</v>
      </c>
      <c r="J2" s="198"/>
      <c r="K2" s="199" t="s">
        <v>223</v>
      </c>
      <c r="L2" s="198"/>
      <c r="M2" s="192"/>
      <c r="N2" s="193" t="s">
        <v>217</v>
      </c>
      <c r="O2" s="194"/>
      <c r="P2" s="200" t="s">
        <v>224</v>
      </c>
      <c r="Q2" s="201"/>
      <c r="R2" s="192"/>
      <c r="S2" s="193" t="s">
        <v>217</v>
      </c>
      <c r="T2" s="194"/>
      <c r="U2" s="200" t="s">
        <v>225</v>
      </c>
      <c r="W2" s="202" t="s">
        <v>226</v>
      </c>
      <c r="X2" s="202" t="s">
        <v>227</v>
      </c>
      <c r="Y2" s="202" t="s">
        <v>228</v>
      </c>
    </row>
    <row r="3" spans="1:25" ht="18" thickBot="1">
      <c r="A3" s="203">
        <v>1</v>
      </c>
      <c r="B3" s="204" t="s">
        <v>229</v>
      </c>
      <c r="C3" s="205">
        <v>40</v>
      </c>
      <c r="D3" s="206">
        <v>166400</v>
      </c>
      <c r="E3" s="206">
        <v>119920</v>
      </c>
      <c r="F3" s="206">
        <v>84780</v>
      </c>
      <c r="G3" s="207">
        <v>80250</v>
      </c>
      <c r="H3" s="208"/>
      <c r="I3" s="209">
        <v>100</v>
      </c>
      <c r="J3" s="208"/>
      <c r="K3" s="209">
        <v>3900</v>
      </c>
      <c r="L3" s="208"/>
      <c r="M3" s="203">
        <v>1</v>
      </c>
      <c r="N3" s="204" t="s">
        <v>229</v>
      </c>
      <c r="O3" s="205">
        <v>40</v>
      </c>
      <c r="P3" s="210">
        <v>8800</v>
      </c>
      <c r="Q3" s="201"/>
      <c r="R3" s="203">
        <v>1</v>
      </c>
      <c r="S3" s="204" t="s">
        <v>229</v>
      </c>
      <c r="T3" s="205">
        <v>40</v>
      </c>
      <c r="U3" s="210">
        <v>3900</v>
      </c>
      <c r="W3" s="211">
        <v>24430</v>
      </c>
      <c r="X3" s="211">
        <v>3050</v>
      </c>
      <c r="Y3" s="202"/>
    </row>
    <row r="4" spans="1:25" ht="17.399999999999999">
      <c r="A4" s="203">
        <v>41</v>
      </c>
      <c r="B4" s="204" t="s">
        <v>229</v>
      </c>
      <c r="C4" s="205">
        <v>50</v>
      </c>
      <c r="D4" s="212">
        <v>131740</v>
      </c>
      <c r="E4" s="213">
        <v>85260</v>
      </c>
      <c r="F4" s="212">
        <v>50290</v>
      </c>
      <c r="G4" s="214">
        <v>45770</v>
      </c>
      <c r="H4" s="215"/>
      <c r="I4" s="216"/>
      <c r="J4" s="217"/>
      <c r="K4" s="216"/>
      <c r="L4" s="218"/>
      <c r="M4" s="203">
        <v>41</v>
      </c>
      <c r="N4" s="204" t="s">
        <v>229</v>
      </c>
      <c r="O4" s="205">
        <v>50</v>
      </c>
      <c r="P4" s="214">
        <v>4900</v>
      </c>
      <c r="Q4" s="201"/>
      <c r="R4" s="203">
        <v>41</v>
      </c>
      <c r="S4" s="204" t="s">
        <v>229</v>
      </c>
      <c r="T4" s="205">
        <v>50</v>
      </c>
      <c r="U4" s="214">
        <v>2150</v>
      </c>
    </row>
    <row r="5" spans="1:25" ht="17.399999999999999">
      <c r="A5" s="219">
        <v>51</v>
      </c>
      <c r="B5" s="220" t="s">
        <v>229</v>
      </c>
      <c r="C5" s="221">
        <v>60</v>
      </c>
      <c r="D5" s="222">
        <v>126040</v>
      </c>
      <c r="E5" s="223">
        <v>79560</v>
      </c>
      <c r="F5" s="222">
        <v>44740</v>
      </c>
      <c r="G5" s="224">
        <v>40220</v>
      </c>
      <c r="H5" s="215"/>
      <c r="I5" s="225"/>
      <c r="J5" s="217"/>
      <c r="K5" s="225"/>
      <c r="L5" s="218"/>
      <c r="M5" s="219">
        <v>51</v>
      </c>
      <c r="N5" s="220" t="s">
        <v>229</v>
      </c>
      <c r="O5" s="221">
        <v>60</v>
      </c>
      <c r="P5" s="224">
        <v>4050</v>
      </c>
      <c r="Q5" s="201"/>
      <c r="R5" s="219">
        <v>51</v>
      </c>
      <c r="S5" s="220" t="s">
        <v>229</v>
      </c>
      <c r="T5" s="221">
        <v>60</v>
      </c>
      <c r="U5" s="224">
        <v>1800</v>
      </c>
      <c r="W5" s="226"/>
      <c r="X5" s="226"/>
    </row>
    <row r="6" spans="1:25" ht="17.399999999999999">
      <c r="A6" s="219">
        <v>61</v>
      </c>
      <c r="B6" s="220" t="s">
        <v>229</v>
      </c>
      <c r="C6" s="221">
        <v>70</v>
      </c>
      <c r="D6" s="222">
        <v>122050</v>
      </c>
      <c r="E6" s="223">
        <v>75570</v>
      </c>
      <c r="F6" s="222">
        <v>40790</v>
      </c>
      <c r="G6" s="224">
        <v>36260</v>
      </c>
      <c r="H6" s="215"/>
      <c r="I6" s="225"/>
      <c r="J6" s="217"/>
      <c r="K6" s="225"/>
      <c r="L6" s="218"/>
      <c r="M6" s="219">
        <v>61</v>
      </c>
      <c r="N6" s="220" t="s">
        <v>229</v>
      </c>
      <c r="O6" s="221">
        <v>70</v>
      </c>
      <c r="P6" s="224">
        <v>3550</v>
      </c>
      <c r="Q6" s="201"/>
      <c r="R6" s="219">
        <v>61</v>
      </c>
      <c r="S6" s="220" t="s">
        <v>229</v>
      </c>
      <c r="T6" s="221">
        <v>70</v>
      </c>
      <c r="U6" s="224">
        <v>1550</v>
      </c>
      <c r="W6" s="226"/>
      <c r="X6" s="226"/>
    </row>
    <row r="7" spans="1:25" ht="17.399999999999999">
      <c r="A7" s="219">
        <v>71</v>
      </c>
      <c r="B7" s="220" t="s">
        <v>229</v>
      </c>
      <c r="C7" s="221">
        <v>80</v>
      </c>
      <c r="D7" s="222">
        <v>119130</v>
      </c>
      <c r="E7" s="223">
        <v>72650</v>
      </c>
      <c r="F7" s="222">
        <v>37800</v>
      </c>
      <c r="G7" s="224">
        <v>33270</v>
      </c>
      <c r="H7" s="215"/>
      <c r="I7" s="225"/>
      <c r="J7" s="217"/>
      <c r="K7" s="225"/>
      <c r="L7" s="218"/>
      <c r="M7" s="219">
        <v>71</v>
      </c>
      <c r="N7" s="220" t="s">
        <v>229</v>
      </c>
      <c r="O7" s="221">
        <v>80</v>
      </c>
      <c r="P7" s="224">
        <v>3950</v>
      </c>
      <c r="Q7" s="201"/>
      <c r="R7" s="219">
        <v>71</v>
      </c>
      <c r="S7" s="220" t="s">
        <v>229</v>
      </c>
      <c r="T7" s="221">
        <v>80</v>
      </c>
      <c r="U7" s="224">
        <v>1750</v>
      </c>
    </row>
    <row r="8" spans="1:25" ht="17.399999999999999">
      <c r="A8" s="219">
        <v>81</v>
      </c>
      <c r="B8" s="220" t="s">
        <v>229</v>
      </c>
      <c r="C8" s="221">
        <v>90</v>
      </c>
      <c r="D8" s="222">
        <v>116750</v>
      </c>
      <c r="E8" s="223">
        <v>70270</v>
      </c>
      <c r="F8" s="222">
        <v>35620</v>
      </c>
      <c r="G8" s="224">
        <v>31100</v>
      </c>
      <c r="H8" s="215"/>
      <c r="I8" s="225"/>
      <c r="J8" s="217"/>
      <c r="K8" s="225"/>
      <c r="L8" s="218"/>
      <c r="M8" s="219">
        <v>81</v>
      </c>
      <c r="N8" s="220" t="s">
        <v>229</v>
      </c>
      <c r="O8" s="221">
        <v>90</v>
      </c>
      <c r="P8" s="224">
        <v>3550</v>
      </c>
      <c r="Q8" s="201"/>
      <c r="R8" s="219">
        <v>81</v>
      </c>
      <c r="S8" s="220" t="s">
        <v>229</v>
      </c>
      <c r="T8" s="221">
        <v>90</v>
      </c>
      <c r="U8" s="224">
        <v>1550</v>
      </c>
    </row>
    <row r="9" spans="1:25" ht="17.399999999999999">
      <c r="A9" s="219">
        <v>91</v>
      </c>
      <c r="B9" s="220" t="s">
        <v>229</v>
      </c>
      <c r="C9" s="221">
        <v>100</v>
      </c>
      <c r="D9" s="222">
        <v>112830</v>
      </c>
      <c r="E9" s="223">
        <v>66350</v>
      </c>
      <c r="F9" s="222">
        <v>31650</v>
      </c>
      <c r="G9" s="224">
        <v>27130</v>
      </c>
      <c r="H9" s="215"/>
      <c r="I9" s="225"/>
      <c r="J9" s="217"/>
      <c r="K9" s="225"/>
      <c r="L9" s="218"/>
      <c r="M9" s="219">
        <v>91</v>
      </c>
      <c r="N9" s="220" t="s">
        <v>229</v>
      </c>
      <c r="O9" s="221">
        <v>100</v>
      </c>
      <c r="P9" s="224">
        <v>3100</v>
      </c>
      <c r="Q9" s="201"/>
      <c r="R9" s="219">
        <v>91</v>
      </c>
      <c r="S9" s="220" t="s">
        <v>229</v>
      </c>
      <c r="T9" s="221">
        <v>100</v>
      </c>
      <c r="U9" s="224">
        <v>1400</v>
      </c>
    </row>
    <row r="10" spans="1:25" ht="17.399999999999999">
      <c r="A10" s="219">
        <v>101</v>
      </c>
      <c r="B10" s="220" t="s">
        <v>229</v>
      </c>
      <c r="C10" s="221">
        <v>110</v>
      </c>
      <c r="D10" s="222">
        <v>111510</v>
      </c>
      <c r="E10" s="223">
        <v>65030</v>
      </c>
      <c r="F10" s="222">
        <v>30350</v>
      </c>
      <c r="G10" s="224">
        <v>25820</v>
      </c>
      <c r="H10" s="215"/>
      <c r="I10" s="225"/>
      <c r="J10" s="217"/>
      <c r="K10" s="225"/>
      <c r="L10" s="218"/>
      <c r="M10" s="219">
        <v>101</v>
      </c>
      <c r="N10" s="220" t="s">
        <v>229</v>
      </c>
      <c r="O10" s="221">
        <v>110</v>
      </c>
      <c r="P10" s="224">
        <v>3400</v>
      </c>
      <c r="Q10" s="201"/>
      <c r="R10" s="219">
        <v>101</v>
      </c>
      <c r="S10" s="220" t="s">
        <v>229</v>
      </c>
      <c r="T10" s="221">
        <v>110</v>
      </c>
      <c r="U10" s="224">
        <v>1500</v>
      </c>
    </row>
    <row r="11" spans="1:25" ht="18" thickBot="1">
      <c r="A11" s="227">
        <v>111</v>
      </c>
      <c r="B11" s="228" t="s">
        <v>229</v>
      </c>
      <c r="C11" s="229">
        <v>120</v>
      </c>
      <c r="D11" s="230">
        <v>110360</v>
      </c>
      <c r="E11" s="231">
        <v>63880</v>
      </c>
      <c r="F11" s="230">
        <v>29200</v>
      </c>
      <c r="G11" s="232">
        <v>24670</v>
      </c>
      <c r="H11" s="215"/>
      <c r="I11" s="225"/>
      <c r="J11" s="217"/>
      <c r="K11" s="225"/>
      <c r="L11" s="218"/>
      <c r="M11" s="227">
        <v>111</v>
      </c>
      <c r="N11" s="228" t="s">
        <v>229</v>
      </c>
      <c r="O11" s="229">
        <v>120</v>
      </c>
      <c r="P11" s="233">
        <v>3100</v>
      </c>
      <c r="Q11" s="201"/>
      <c r="R11" s="227">
        <v>111</v>
      </c>
      <c r="S11" s="228" t="s">
        <v>229</v>
      </c>
      <c r="T11" s="229">
        <v>120</v>
      </c>
      <c r="U11" s="233">
        <v>1400</v>
      </c>
    </row>
    <row r="12" spans="1:25" ht="17.399999999999999">
      <c r="A12" s="234"/>
      <c r="B12" s="235"/>
      <c r="C12" s="234"/>
      <c r="D12" s="236"/>
      <c r="E12" s="237"/>
      <c r="F12" s="236"/>
      <c r="G12" s="237"/>
      <c r="H12" s="217"/>
      <c r="I12" s="225"/>
      <c r="J12" s="217"/>
      <c r="K12" s="225"/>
      <c r="L12" s="217"/>
      <c r="M12" s="234"/>
      <c r="N12" s="235"/>
      <c r="O12" s="234"/>
      <c r="P12" s="236"/>
      <c r="Q12" s="201"/>
      <c r="R12" s="234"/>
      <c r="S12" s="235"/>
      <c r="T12" s="234"/>
      <c r="U12" s="236"/>
    </row>
    <row r="13" spans="1:25" ht="17.399999999999999">
      <c r="A13" s="234"/>
      <c r="B13" s="235"/>
      <c r="C13" s="234"/>
      <c r="D13" s="236"/>
      <c r="E13" s="237"/>
      <c r="F13" s="236"/>
      <c r="G13" s="237"/>
      <c r="H13" s="217"/>
      <c r="I13" s="225"/>
      <c r="J13" s="217"/>
      <c r="K13" s="225"/>
      <c r="L13" s="217"/>
      <c r="M13" s="234"/>
      <c r="N13" s="235"/>
      <c r="O13" s="234"/>
      <c r="P13" s="236"/>
      <c r="Q13" s="201"/>
      <c r="R13" s="234"/>
      <c r="S13" s="235"/>
      <c r="T13" s="234"/>
      <c r="U13" s="236"/>
    </row>
    <row r="15" spans="1:25" ht="13.8" thickBot="1">
      <c r="A15" s="238" t="s">
        <v>231</v>
      </c>
    </row>
    <row r="16" spans="1:25" ht="36">
      <c r="A16" s="192"/>
      <c r="B16" s="193" t="s">
        <v>217</v>
      </c>
      <c r="C16" s="194"/>
      <c r="D16" s="195" t="s">
        <v>218</v>
      </c>
      <c r="E16" s="196" t="s">
        <v>219</v>
      </c>
      <c r="F16" s="195" t="s">
        <v>220</v>
      </c>
      <c r="G16" s="197" t="s">
        <v>221</v>
      </c>
      <c r="H16" s="198"/>
      <c r="I16" s="199" t="s">
        <v>222</v>
      </c>
      <c r="J16" s="198"/>
      <c r="K16" s="199" t="s">
        <v>223</v>
      </c>
      <c r="L16" s="198"/>
      <c r="M16" s="192"/>
      <c r="N16" s="193" t="s">
        <v>217</v>
      </c>
      <c r="O16" s="194"/>
      <c r="P16" s="200" t="s">
        <v>224</v>
      </c>
      <c r="Q16" s="201"/>
      <c r="R16" s="192"/>
      <c r="S16" s="193" t="s">
        <v>217</v>
      </c>
      <c r="T16" s="194"/>
      <c r="U16" s="200" t="s">
        <v>225</v>
      </c>
      <c r="W16" s="202" t="s">
        <v>226</v>
      </c>
      <c r="X16" s="202" t="s">
        <v>227</v>
      </c>
      <c r="Y16" s="202" t="s">
        <v>228</v>
      </c>
    </row>
    <row r="17" spans="1:25" ht="18" thickBot="1">
      <c r="A17" s="203">
        <v>1</v>
      </c>
      <c r="B17" s="204" t="s">
        <v>229</v>
      </c>
      <c r="C17" s="205">
        <v>40</v>
      </c>
      <c r="D17" s="239">
        <v>166400</v>
      </c>
      <c r="E17" s="239">
        <v>119920</v>
      </c>
      <c r="F17" s="239">
        <v>84780</v>
      </c>
      <c r="G17" s="240">
        <v>80250</v>
      </c>
      <c r="H17" s="241"/>
      <c r="I17" s="242">
        <v>100</v>
      </c>
      <c r="J17" s="241"/>
      <c r="K17" s="242">
        <v>3900</v>
      </c>
      <c r="L17" s="241"/>
      <c r="M17" s="203">
        <v>1</v>
      </c>
      <c r="N17" s="204" t="s">
        <v>242</v>
      </c>
      <c r="O17" s="205">
        <v>40</v>
      </c>
      <c r="P17" s="243">
        <v>8800</v>
      </c>
      <c r="Q17" s="244"/>
      <c r="R17" s="203">
        <v>1</v>
      </c>
      <c r="S17" s="204" t="s">
        <v>242</v>
      </c>
      <c r="T17" s="205">
        <v>40</v>
      </c>
      <c r="U17" s="243">
        <v>3900</v>
      </c>
      <c r="V17" s="245"/>
      <c r="W17" s="246">
        <v>24430</v>
      </c>
      <c r="X17" s="246">
        <v>3050</v>
      </c>
      <c r="Y17" s="202"/>
    </row>
    <row r="18" spans="1:25" ht="17.399999999999999">
      <c r="A18" s="203">
        <v>41</v>
      </c>
      <c r="B18" s="204" t="s">
        <v>229</v>
      </c>
      <c r="C18" s="205">
        <v>50</v>
      </c>
      <c r="D18" s="247">
        <v>131740</v>
      </c>
      <c r="E18" s="248">
        <v>85260</v>
      </c>
      <c r="F18" s="247">
        <v>50290</v>
      </c>
      <c r="G18" s="249">
        <v>45770</v>
      </c>
      <c r="H18" s="250"/>
      <c r="I18" s="251"/>
      <c r="J18" s="252"/>
      <c r="K18" s="251"/>
      <c r="L18" s="253"/>
      <c r="M18" s="203">
        <v>41</v>
      </c>
      <c r="N18" s="204" t="s">
        <v>242</v>
      </c>
      <c r="O18" s="205">
        <v>50</v>
      </c>
      <c r="P18" s="249">
        <v>4900</v>
      </c>
      <c r="Q18" s="244"/>
      <c r="R18" s="203">
        <v>41</v>
      </c>
      <c r="S18" s="204" t="s">
        <v>242</v>
      </c>
      <c r="T18" s="205">
        <v>50</v>
      </c>
      <c r="U18" s="249">
        <v>2150</v>
      </c>
      <c r="V18" s="245"/>
      <c r="W18" s="245"/>
      <c r="X18" s="245"/>
    </row>
    <row r="19" spans="1:25" ht="17.399999999999999">
      <c r="A19" s="219">
        <v>51</v>
      </c>
      <c r="B19" s="220" t="s">
        <v>229</v>
      </c>
      <c r="C19" s="221">
        <v>60</v>
      </c>
      <c r="D19" s="254">
        <v>126040</v>
      </c>
      <c r="E19" s="255">
        <v>79560</v>
      </c>
      <c r="F19" s="254">
        <v>44740</v>
      </c>
      <c r="G19" s="256">
        <v>40220</v>
      </c>
      <c r="H19" s="250"/>
      <c r="I19" s="257"/>
      <c r="J19" s="252"/>
      <c r="K19" s="257"/>
      <c r="L19" s="253"/>
      <c r="M19" s="219">
        <v>51</v>
      </c>
      <c r="N19" s="220" t="s">
        <v>242</v>
      </c>
      <c r="O19" s="221">
        <v>60</v>
      </c>
      <c r="P19" s="256">
        <v>4050</v>
      </c>
      <c r="Q19" s="244"/>
      <c r="R19" s="219">
        <v>51</v>
      </c>
      <c r="S19" s="220" t="s">
        <v>242</v>
      </c>
      <c r="T19" s="221">
        <v>60</v>
      </c>
      <c r="U19" s="256">
        <v>1800</v>
      </c>
      <c r="V19" s="245"/>
      <c r="W19" s="258"/>
      <c r="X19" s="258"/>
    </row>
    <row r="20" spans="1:25" ht="17.399999999999999">
      <c r="A20" s="219">
        <v>61</v>
      </c>
      <c r="B20" s="220" t="s">
        <v>229</v>
      </c>
      <c r="C20" s="221">
        <v>70</v>
      </c>
      <c r="D20" s="254">
        <v>122050</v>
      </c>
      <c r="E20" s="255">
        <v>75570</v>
      </c>
      <c r="F20" s="254">
        <v>40790</v>
      </c>
      <c r="G20" s="256">
        <v>36260</v>
      </c>
      <c r="H20" s="250"/>
      <c r="I20" s="257"/>
      <c r="J20" s="252"/>
      <c r="K20" s="257"/>
      <c r="L20" s="253"/>
      <c r="M20" s="219">
        <v>61</v>
      </c>
      <c r="N20" s="220" t="s">
        <v>242</v>
      </c>
      <c r="O20" s="221">
        <v>70</v>
      </c>
      <c r="P20" s="256">
        <v>3550</v>
      </c>
      <c r="Q20" s="244"/>
      <c r="R20" s="219">
        <v>61</v>
      </c>
      <c r="S20" s="220" t="s">
        <v>242</v>
      </c>
      <c r="T20" s="221">
        <v>70</v>
      </c>
      <c r="U20" s="256">
        <v>1550</v>
      </c>
      <c r="V20" s="245"/>
      <c r="W20" s="258"/>
      <c r="X20" s="258"/>
    </row>
    <row r="21" spans="1:25" ht="17.399999999999999">
      <c r="A21" s="219">
        <v>71</v>
      </c>
      <c r="B21" s="220" t="s">
        <v>229</v>
      </c>
      <c r="C21" s="221">
        <v>80</v>
      </c>
      <c r="D21" s="254">
        <v>119130</v>
      </c>
      <c r="E21" s="255">
        <v>72650</v>
      </c>
      <c r="F21" s="254">
        <v>37800</v>
      </c>
      <c r="G21" s="256">
        <v>33270</v>
      </c>
      <c r="H21" s="250"/>
      <c r="I21" s="257"/>
      <c r="J21" s="252"/>
      <c r="K21" s="257"/>
      <c r="L21" s="253"/>
      <c r="M21" s="219">
        <v>71</v>
      </c>
      <c r="N21" s="220" t="s">
        <v>242</v>
      </c>
      <c r="O21" s="221">
        <v>80</v>
      </c>
      <c r="P21" s="256">
        <v>3950</v>
      </c>
      <c r="Q21" s="244"/>
      <c r="R21" s="219">
        <v>71</v>
      </c>
      <c r="S21" s="220" t="s">
        <v>242</v>
      </c>
      <c r="T21" s="221">
        <v>80</v>
      </c>
      <c r="U21" s="256">
        <v>1750</v>
      </c>
      <c r="V21" s="245"/>
      <c r="W21" s="245"/>
      <c r="X21" s="245"/>
    </row>
    <row r="22" spans="1:25" ht="17.399999999999999">
      <c r="A22" s="219">
        <v>81</v>
      </c>
      <c r="B22" s="220" t="s">
        <v>229</v>
      </c>
      <c r="C22" s="221">
        <v>90</v>
      </c>
      <c r="D22" s="254">
        <v>116750</v>
      </c>
      <c r="E22" s="255">
        <v>70270</v>
      </c>
      <c r="F22" s="254">
        <v>35620</v>
      </c>
      <c r="G22" s="256">
        <v>31100</v>
      </c>
      <c r="H22" s="250"/>
      <c r="I22" s="257"/>
      <c r="J22" s="252"/>
      <c r="K22" s="257"/>
      <c r="L22" s="253"/>
      <c r="M22" s="219">
        <v>81</v>
      </c>
      <c r="N22" s="220" t="s">
        <v>242</v>
      </c>
      <c r="O22" s="221">
        <v>90</v>
      </c>
      <c r="P22" s="256">
        <v>3550</v>
      </c>
      <c r="Q22" s="244"/>
      <c r="R22" s="219">
        <v>81</v>
      </c>
      <c r="S22" s="220" t="s">
        <v>242</v>
      </c>
      <c r="T22" s="221">
        <v>90</v>
      </c>
      <c r="U22" s="256">
        <v>1550</v>
      </c>
      <c r="V22" s="245"/>
      <c r="W22" s="245"/>
      <c r="X22" s="245"/>
    </row>
    <row r="23" spans="1:25" ht="17.399999999999999">
      <c r="A23" s="219">
        <v>91</v>
      </c>
      <c r="B23" s="220" t="s">
        <v>229</v>
      </c>
      <c r="C23" s="221">
        <v>100</v>
      </c>
      <c r="D23" s="254">
        <v>112830</v>
      </c>
      <c r="E23" s="255">
        <v>66350</v>
      </c>
      <c r="F23" s="254">
        <v>31650</v>
      </c>
      <c r="G23" s="256">
        <v>27130</v>
      </c>
      <c r="H23" s="250"/>
      <c r="I23" s="257"/>
      <c r="J23" s="252"/>
      <c r="K23" s="257"/>
      <c r="L23" s="253"/>
      <c r="M23" s="219">
        <v>91</v>
      </c>
      <c r="N23" s="220" t="s">
        <v>242</v>
      </c>
      <c r="O23" s="221">
        <v>100</v>
      </c>
      <c r="P23" s="256">
        <v>3100</v>
      </c>
      <c r="Q23" s="244"/>
      <c r="R23" s="219">
        <v>91</v>
      </c>
      <c r="S23" s="220" t="s">
        <v>242</v>
      </c>
      <c r="T23" s="221">
        <v>100</v>
      </c>
      <c r="U23" s="256">
        <v>1400</v>
      </c>
      <c r="V23" s="245"/>
      <c r="W23" s="245"/>
      <c r="X23" s="245"/>
    </row>
    <row r="24" spans="1:25" ht="17.399999999999999">
      <c r="A24" s="219">
        <v>101</v>
      </c>
      <c r="B24" s="220" t="s">
        <v>229</v>
      </c>
      <c r="C24" s="221">
        <v>110</v>
      </c>
      <c r="D24" s="254">
        <v>111510</v>
      </c>
      <c r="E24" s="255">
        <v>65030</v>
      </c>
      <c r="F24" s="254">
        <v>30350</v>
      </c>
      <c r="G24" s="256">
        <v>25820</v>
      </c>
      <c r="H24" s="250"/>
      <c r="I24" s="257"/>
      <c r="J24" s="252"/>
      <c r="K24" s="257"/>
      <c r="L24" s="253"/>
      <c r="M24" s="219">
        <v>101</v>
      </c>
      <c r="N24" s="220" t="s">
        <v>242</v>
      </c>
      <c r="O24" s="221">
        <v>110</v>
      </c>
      <c r="P24" s="256">
        <v>3400</v>
      </c>
      <c r="Q24" s="244"/>
      <c r="R24" s="219">
        <v>101</v>
      </c>
      <c r="S24" s="220" t="s">
        <v>242</v>
      </c>
      <c r="T24" s="221">
        <v>110</v>
      </c>
      <c r="U24" s="256">
        <v>1500</v>
      </c>
      <c r="V24" s="245"/>
      <c r="W24" s="245"/>
      <c r="X24" s="245"/>
    </row>
    <row r="25" spans="1:25" ht="18" thickBot="1">
      <c r="A25" s="227">
        <v>111</v>
      </c>
      <c r="B25" s="228" t="s">
        <v>229</v>
      </c>
      <c r="C25" s="229">
        <v>120</v>
      </c>
      <c r="D25" s="259">
        <v>110360</v>
      </c>
      <c r="E25" s="260">
        <v>63880</v>
      </c>
      <c r="F25" s="259">
        <v>29200</v>
      </c>
      <c r="G25" s="261">
        <v>24670</v>
      </c>
      <c r="H25" s="250"/>
      <c r="I25" s="257"/>
      <c r="J25" s="252"/>
      <c r="K25" s="257"/>
      <c r="L25" s="253"/>
      <c r="M25" s="227">
        <v>111</v>
      </c>
      <c r="N25" s="228" t="s">
        <v>242</v>
      </c>
      <c r="O25" s="229">
        <v>120</v>
      </c>
      <c r="P25" s="262">
        <v>3100</v>
      </c>
      <c r="Q25" s="244"/>
      <c r="R25" s="227">
        <v>111</v>
      </c>
      <c r="S25" s="228" t="s">
        <v>242</v>
      </c>
      <c r="T25" s="229">
        <v>120</v>
      </c>
      <c r="U25" s="262">
        <v>1400</v>
      </c>
      <c r="V25" s="245"/>
      <c r="W25" s="245"/>
      <c r="X25" s="245"/>
    </row>
    <row r="32" spans="1:25">
      <c r="K32" s="263">
        <v>3900</v>
      </c>
    </row>
    <row r="33" spans="11:21">
      <c r="K33" s="263">
        <v>2150</v>
      </c>
      <c r="M33" s="263">
        <v>3900</v>
      </c>
      <c r="N33" s="263">
        <v>2150</v>
      </c>
      <c r="O33" s="263">
        <v>1800</v>
      </c>
      <c r="P33" s="263">
        <v>1550</v>
      </c>
      <c r="Q33" s="263">
        <v>1750</v>
      </c>
      <c r="R33" s="263">
        <v>1550</v>
      </c>
      <c r="S33" s="263">
        <v>1400</v>
      </c>
      <c r="T33" s="263">
        <v>1500</v>
      </c>
      <c r="U33" s="263">
        <v>1400</v>
      </c>
    </row>
    <row r="34" spans="11:21">
      <c r="K34" s="263">
        <v>1800</v>
      </c>
    </row>
    <row r="35" spans="11:21">
      <c r="K35" s="263">
        <v>1550</v>
      </c>
      <c r="M35" s="263">
        <v>8800</v>
      </c>
      <c r="N35" s="263">
        <v>4900</v>
      </c>
      <c r="O35" s="263">
        <v>4050</v>
      </c>
      <c r="P35" s="263">
        <v>3550</v>
      </c>
      <c r="Q35" s="263">
        <v>3950</v>
      </c>
      <c r="R35" s="263">
        <v>3550</v>
      </c>
      <c r="S35" s="263">
        <v>3100</v>
      </c>
      <c r="T35" s="263">
        <v>3400</v>
      </c>
      <c r="U35" s="263">
        <v>3100</v>
      </c>
    </row>
    <row r="36" spans="11:21">
      <c r="K36" s="263">
        <v>1750</v>
      </c>
      <c r="L36" s="263">
        <v>8800</v>
      </c>
    </row>
    <row r="37" spans="11:21">
      <c r="K37" s="263">
        <v>1550</v>
      </c>
      <c r="L37" s="263">
        <v>4900</v>
      </c>
    </row>
    <row r="38" spans="11:21">
      <c r="K38" s="263">
        <v>1400</v>
      </c>
      <c r="L38" s="263">
        <v>4050</v>
      </c>
    </row>
    <row r="39" spans="11:21">
      <c r="K39" s="263">
        <v>1500</v>
      </c>
      <c r="L39" s="263">
        <v>3550</v>
      </c>
    </row>
    <row r="40" spans="11:21">
      <c r="K40" s="263">
        <v>1400</v>
      </c>
      <c r="L40" s="263">
        <v>3950</v>
      </c>
    </row>
    <row r="41" spans="11:21">
      <c r="L41" s="263">
        <v>3550</v>
      </c>
    </row>
    <row r="42" spans="11:21">
      <c r="L42" s="263">
        <v>3100</v>
      </c>
    </row>
    <row r="43" spans="11:21">
      <c r="L43" s="263">
        <v>3400</v>
      </c>
    </row>
    <row r="44" spans="11:21">
      <c r="L44" s="263">
        <v>3100</v>
      </c>
    </row>
  </sheetData>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B1:U54"/>
  <sheetViews>
    <sheetView showGridLines="0" view="pageBreakPreview" zoomScale="85" zoomScaleNormal="85" zoomScaleSheetLayoutView="85" workbookViewId="0">
      <selection activeCell="F7" sqref="F7"/>
    </sheetView>
  </sheetViews>
  <sheetFormatPr defaultColWidth="6.6640625" defaultRowHeight="23.25" customHeight="1"/>
  <cols>
    <col min="1" max="1" width="0.6640625" style="14" customWidth="1"/>
    <col min="2" max="2" width="6" style="14" customWidth="1"/>
    <col min="3" max="3" width="9.21875" style="14" customWidth="1"/>
    <col min="4" max="4" width="28.109375" style="14" customWidth="1"/>
    <col min="5" max="5" width="8.77734375" style="14" customWidth="1"/>
    <col min="6" max="18" width="9.88671875" style="14" customWidth="1"/>
    <col min="19" max="19" width="2.33203125" style="14" customWidth="1"/>
    <col min="20" max="20" width="8.109375" style="14" bestFit="1" customWidth="1"/>
    <col min="21" max="23" width="6.77734375" style="14" bestFit="1" customWidth="1"/>
    <col min="24" max="16384" width="6.6640625" style="14"/>
  </cols>
  <sheetData>
    <row r="1" spans="2:21" s="2" customFormat="1" ht="23.25" customHeight="1">
      <c r="B1" s="458" t="s">
        <v>10</v>
      </c>
      <c r="C1" s="458"/>
      <c r="D1" s="458"/>
      <c r="E1" s="458"/>
      <c r="F1" s="458"/>
      <c r="G1" s="458"/>
      <c r="H1" s="458"/>
      <c r="I1" s="458"/>
      <c r="J1" s="458"/>
      <c r="K1" s="458"/>
      <c r="L1" s="458"/>
      <c r="M1" s="458"/>
      <c r="N1" s="458"/>
      <c r="O1" s="458"/>
      <c r="P1" s="458"/>
      <c r="Q1" s="458"/>
      <c r="R1" s="458"/>
    </row>
    <row r="2" spans="2:21" ht="22.2" customHeight="1">
      <c r="B2" s="458"/>
      <c r="C2" s="458"/>
      <c r="D2" s="458"/>
      <c r="E2" s="458"/>
      <c r="F2" s="458"/>
      <c r="G2" s="458"/>
      <c r="H2" s="458"/>
      <c r="I2" s="458"/>
      <c r="J2" s="458"/>
      <c r="K2" s="458"/>
      <c r="L2" s="458"/>
      <c r="M2" s="458"/>
      <c r="N2" s="458"/>
      <c r="O2" s="458"/>
      <c r="P2" s="458"/>
      <c r="Q2" s="458"/>
      <c r="R2" s="458"/>
    </row>
    <row r="3" spans="2:21" s="15" customFormat="1" ht="21.75" customHeight="1" thickBot="1">
      <c r="B3" s="466"/>
      <c r="C3" s="466"/>
      <c r="D3" s="466"/>
      <c r="E3" s="300"/>
      <c r="F3" s="301"/>
      <c r="G3" s="302"/>
      <c r="H3" s="302"/>
      <c r="I3" s="302"/>
      <c r="J3" s="302"/>
      <c r="K3" s="302"/>
      <c r="L3" s="302"/>
      <c r="M3" s="303" t="s">
        <v>14</v>
      </c>
      <c r="N3" s="461" t="str">
        <f>児童総括表!C12</f>
        <v>申請書シートの施設名を入力してください</v>
      </c>
      <c r="O3" s="461"/>
      <c r="P3" s="461"/>
      <c r="Q3" s="461"/>
      <c r="R3" s="461"/>
    </row>
    <row r="4" spans="2:21" ht="6.75" customHeight="1">
      <c r="B4" s="459" t="s">
        <v>108</v>
      </c>
      <c r="C4" s="459"/>
      <c r="D4" s="459"/>
      <c r="E4" s="304"/>
      <c r="F4" s="304"/>
      <c r="G4" s="304"/>
      <c r="H4" s="304"/>
      <c r="I4" s="304"/>
      <c r="J4" s="304"/>
      <c r="K4" s="304"/>
      <c r="L4" s="304"/>
      <c r="M4" s="304"/>
      <c r="N4" s="304"/>
      <c r="O4" s="304"/>
      <c r="P4" s="304"/>
      <c r="Q4" s="304"/>
      <c r="R4" s="304"/>
    </row>
    <row r="5" spans="2:21" ht="22.2" customHeight="1">
      <c r="B5" s="460"/>
      <c r="C5" s="460"/>
      <c r="D5" s="460"/>
      <c r="E5" s="304"/>
      <c r="F5" s="304"/>
      <c r="G5" s="304"/>
      <c r="H5" s="304"/>
      <c r="I5" s="304"/>
      <c r="J5" s="304"/>
      <c r="K5" s="304"/>
      <c r="L5" s="304"/>
      <c r="M5" s="304"/>
      <c r="N5" s="304"/>
      <c r="O5" s="304"/>
      <c r="P5" s="304"/>
      <c r="Q5" s="304"/>
      <c r="R5" s="304"/>
    </row>
    <row r="6" spans="2:21" s="17" customFormat="1" ht="35.4" customHeight="1">
      <c r="B6" s="305" t="s">
        <v>0</v>
      </c>
      <c r="C6" s="306"/>
      <c r="D6" s="307"/>
      <c r="E6" s="308"/>
      <c r="F6" s="309">
        <v>4</v>
      </c>
      <c r="G6" s="310">
        <v>5</v>
      </c>
      <c r="H6" s="310">
        <v>6</v>
      </c>
      <c r="I6" s="310">
        <v>7</v>
      </c>
      <c r="J6" s="310">
        <v>8</v>
      </c>
      <c r="K6" s="310">
        <v>9</v>
      </c>
      <c r="L6" s="310">
        <v>10</v>
      </c>
      <c r="M6" s="310">
        <v>11</v>
      </c>
      <c r="N6" s="310">
        <v>12</v>
      </c>
      <c r="O6" s="310">
        <v>1</v>
      </c>
      <c r="P6" s="310">
        <v>2</v>
      </c>
      <c r="Q6" s="311">
        <v>3</v>
      </c>
      <c r="R6" s="312" t="s">
        <v>17</v>
      </c>
      <c r="S6" s="16"/>
      <c r="U6" s="17" t="s">
        <v>6</v>
      </c>
    </row>
    <row r="7" spans="2:21" s="17" customFormat="1" ht="32.4" customHeight="1">
      <c r="B7" s="462">
        <v>1</v>
      </c>
      <c r="C7" s="349" t="s">
        <v>1</v>
      </c>
      <c r="D7" s="326"/>
      <c r="E7" s="18" t="s">
        <v>3</v>
      </c>
      <c r="F7" s="317"/>
      <c r="G7" s="318"/>
      <c r="H7" s="318"/>
      <c r="I7" s="318"/>
      <c r="J7" s="318"/>
      <c r="K7" s="345"/>
      <c r="L7" s="345"/>
      <c r="M7" s="318"/>
      <c r="N7" s="318"/>
      <c r="O7" s="318"/>
      <c r="P7" s="318"/>
      <c r="Q7" s="318"/>
      <c r="R7" s="467"/>
      <c r="S7" s="19"/>
      <c r="U7" s="17" t="s">
        <v>11</v>
      </c>
    </row>
    <row r="8" spans="2:21" s="17" customFormat="1" ht="32.4" customHeight="1">
      <c r="B8" s="463"/>
      <c r="C8" s="350" t="s">
        <v>7</v>
      </c>
      <c r="D8" s="327"/>
      <c r="E8" s="20" t="s">
        <v>4</v>
      </c>
      <c r="F8" s="320"/>
      <c r="G8" s="321"/>
      <c r="H8" s="321"/>
      <c r="I8" s="321"/>
      <c r="J8" s="321"/>
      <c r="K8" s="346"/>
      <c r="L8" s="346"/>
      <c r="M8" s="321"/>
      <c r="N8" s="321"/>
      <c r="O8" s="321"/>
      <c r="P8" s="321"/>
      <c r="Q8" s="321"/>
      <c r="R8" s="468"/>
      <c r="S8" s="21"/>
      <c r="U8" s="17" t="s">
        <v>9</v>
      </c>
    </row>
    <row r="9" spans="2:21" s="17" customFormat="1" ht="32.4" customHeight="1">
      <c r="B9" s="464"/>
      <c r="C9" s="351" t="s">
        <v>8</v>
      </c>
      <c r="D9" s="327"/>
      <c r="E9" s="22" t="s">
        <v>5</v>
      </c>
      <c r="F9" s="322"/>
      <c r="G9" s="323"/>
      <c r="H9" s="323"/>
      <c r="I9" s="323"/>
      <c r="J9" s="323"/>
      <c r="K9" s="347"/>
      <c r="L9" s="347"/>
      <c r="M9" s="323"/>
      <c r="N9" s="323"/>
      <c r="O9" s="323"/>
      <c r="P9" s="323"/>
      <c r="Q9" s="323"/>
      <c r="R9" s="469"/>
      <c r="S9" s="21"/>
    </row>
    <row r="10" spans="2:21" s="17" customFormat="1" ht="32.4" customHeight="1">
      <c r="B10" s="462">
        <v>2</v>
      </c>
      <c r="C10" s="349" t="s">
        <v>1</v>
      </c>
      <c r="D10" s="326"/>
      <c r="E10" s="18" t="s">
        <v>3</v>
      </c>
      <c r="F10" s="317"/>
      <c r="G10" s="318"/>
      <c r="H10" s="318"/>
      <c r="I10" s="318"/>
      <c r="J10" s="318"/>
      <c r="K10" s="345"/>
      <c r="L10" s="345"/>
      <c r="M10" s="318"/>
      <c r="N10" s="318"/>
      <c r="O10" s="318"/>
      <c r="P10" s="318"/>
      <c r="Q10" s="318"/>
      <c r="R10" s="467"/>
      <c r="S10" s="19"/>
    </row>
    <row r="11" spans="2:21" s="17" customFormat="1" ht="32.4" customHeight="1">
      <c r="B11" s="463"/>
      <c r="C11" s="350" t="s">
        <v>7</v>
      </c>
      <c r="D11" s="327"/>
      <c r="E11" s="20" t="s">
        <v>4</v>
      </c>
      <c r="F11" s="320"/>
      <c r="G11" s="321"/>
      <c r="H11" s="321"/>
      <c r="I11" s="321"/>
      <c r="J11" s="321"/>
      <c r="K11" s="346"/>
      <c r="L11" s="346"/>
      <c r="M11" s="321"/>
      <c r="N11" s="321"/>
      <c r="O11" s="321"/>
      <c r="P11" s="321"/>
      <c r="Q11" s="321"/>
      <c r="R11" s="468"/>
      <c r="S11" s="21"/>
      <c r="T11" s="23"/>
    </row>
    <row r="12" spans="2:21" s="17" customFormat="1" ht="32.4" customHeight="1">
      <c r="B12" s="464"/>
      <c r="C12" s="351" t="s">
        <v>8</v>
      </c>
      <c r="D12" s="328"/>
      <c r="E12" s="22" t="s">
        <v>5</v>
      </c>
      <c r="F12" s="322"/>
      <c r="G12" s="323"/>
      <c r="H12" s="323"/>
      <c r="I12" s="323"/>
      <c r="J12" s="323"/>
      <c r="K12" s="347"/>
      <c r="L12" s="347"/>
      <c r="M12" s="323"/>
      <c r="N12" s="323"/>
      <c r="O12" s="323"/>
      <c r="P12" s="323"/>
      <c r="Q12" s="323"/>
      <c r="R12" s="469"/>
      <c r="S12" s="21"/>
    </row>
    <row r="13" spans="2:21" s="17" customFormat="1" ht="32.4" customHeight="1">
      <c r="B13" s="462">
        <v>3</v>
      </c>
      <c r="C13" s="349" t="s">
        <v>1</v>
      </c>
      <c r="D13" s="326"/>
      <c r="E13" s="18" t="s">
        <v>3</v>
      </c>
      <c r="F13" s="317"/>
      <c r="G13" s="318"/>
      <c r="H13" s="318"/>
      <c r="I13" s="318"/>
      <c r="J13" s="318"/>
      <c r="K13" s="345"/>
      <c r="L13" s="345"/>
      <c r="M13" s="318"/>
      <c r="N13" s="318"/>
      <c r="O13" s="318"/>
      <c r="P13" s="318"/>
      <c r="Q13" s="318"/>
      <c r="R13" s="467"/>
      <c r="S13" s="19"/>
    </row>
    <row r="14" spans="2:21" s="17" customFormat="1" ht="32.4" customHeight="1">
      <c r="B14" s="463"/>
      <c r="C14" s="350" t="s">
        <v>7</v>
      </c>
      <c r="D14" s="329"/>
      <c r="E14" s="20" t="s">
        <v>4</v>
      </c>
      <c r="F14" s="320"/>
      <c r="G14" s="321"/>
      <c r="H14" s="321"/>
      <c r="I14" s="321"/>
      <c r="J14" s="321"/>
      <c r="K14" s="346"/>
      <c r="L14" s="346"/>
      <c r="M14" s="321"/>
      <c r="N14" s="321"/>
      <c r="O14" s="321"/>
      <c r="P14" s="321"/>
      <c r="Q14" s="321"/>
      <c r="R14" s="468"/>
      <c r="S14" s="21"/>
    </row>
    <row r="15" spans="2:21" s="17" customFormat="1" ht="32.4" customHeight="1">
      <c r="B15" s="464"/>
      <c r="C15" s="351" t="s">
        <v>8</v>
      </c>
      <c r="D15" s="328"/>
      <c r="E15" s="22" t="s">
        <v>5</v>
      </c>
      <c r="F15" s="322"/>
      <c r="G15" s="323"/>
      <c r="H15" s="323"/>
      <c r="I15" s="323"/>
      <c r="J15" s="323"/>
      <c r="K15" s="347"/>
      <c r="L15" s="347"/>
      <c r="M15" s="323"/>
      <c r="N15" s="323"/>
      <c r="O15" s="323"/>
      <c r="P15" s="323"/>
      <c r="Q15" s="323"/>
      <c r="R15" s="469"/>
      <c r="S15" s="21"/>
    </row>
    <row r="16" spans="2:21" s="17" customFormat="1" ht="32.4" customHeight="1">
      <c r="B16" s="462">
        <v>4</v>
      </c>
      <c r="C16" s="349" t="s">
        <v>1</v>
      </c>
      <c r="D16" s="326"/>
      <c r="E16" s="18" t="s">
        <v>3</v>
      </c>
      <c r="F16" s="317"/>
      <c r="G16" s="318"/>
      <c r="H16" s="318"/>
      <c r="I16" s="318"/>
      <c r="J16" s="318"/>
      <c r="K16" s="345"/>
      <c r="L16" s="345"/>
      <c r="M16" s="318"/>
      <c r="N16" s="318"/>
      <c r="O16" s="318"/>
      <c r="P16" s="318"/>
      <c r="Q16" s="318"/>
      <c r="R16" s="467"/>
      <c r="S16" s="19"/>
    </row>
    <row r="17" spans="2:19" s="17" customFormat="1" ht="32.4" customHeight="1">
      <c r="B17" s="463"/>
      <c r="C17" s="350" t="s">
        <v>7</v>
      </c>
      <c r="D17" s="329"/>
      <c r="E17" s="20" t="s">
        <v>4</v>
      </c>
      <c r="F17" s="320"/>
      <c r="G17" s="321"/>
      <c r="H17" s="321"/>
      <c r="I17" s="321"/>
      <c r="J17" s="321"/>
      <c r="K17" s="346"/>
      <c r="L17" s="346"/>
      <c r="M17" s="321"/>
      <c r="N17" s="321"/>
      <c r="O17" s="321"/>
      <c r="P17" s="321"/>
      <c r="Q17" s="321"/>
      <c r="R17" s="468"/>
      <c r="S17" s="21"/>
    </row>
    <row r="18" spans="2:19" s="17" customFormat="1" ht="32.4" customHeight="1">
      <c r="B18" s="464"/>
      <c r="C18" s="351" t="s">
        <v>8</v>
      </c>
      <c r="D18" s="328"/>
      <c r="E18" s="22" t="s">
        <v>5</v>
      </c>
      <c r="F18" s="322"/>
      <c r="G18" s="323"/>
      <c r="H18" s="323"/>
      <c r="I18" s="323"/>
      <c r="J18" s="323"/>
      <c r="K18" s="347"/>
      <c r="L18" s="347"/>
      <c r="M18" s="323"/>
      <c r="N18" s="323"/>
      <c r="O18" s="323"/>
      <c r="P18" s="323"/>
      <c r="Q18" s="323"/>
      <c r="R18" s="469"/>
      <c r="S18" s="21"/>
    </row>
    <row r="19" spans="2:19" s="17" customFormat="1" ht="32.4" customHeight="1">
      <c r="B19" s="462">
        <v>5</v>
      </c>
      <c r="C19" s="349" t="s">
        <v>1</v>
      </c>
      <c r="D19" s="326"/>
      <c r="E19" s="18" t="s">
        <v>3</v>
      </c>
      <c r="F19" s="317"/>
      <c r="G19" s="318"/>
      <c r="H19" s="318"/>
      <c r="I19" s="318"/>
      <c r="J19" s="318"/>
      <c r="K19" s="345"/>
      <c r="L19" s="345"/>
      <c r="M19" s="318"/>
      <c r="N19" s="318"/>
      <c r="O19" s="318"/>
      <c r="P19" s="318"/>
      <c r="Q19" s="318"/>
      <c r="R19" s="467"/>
      <c r="S19" s="19"/>
    </row>
    <row r="20" spans="2:19" s="17" customFormat="1" ht="32.4" customHeight="1">
      <c r="B20" s="463"/>
      <c r="C20" s="350" t="s">
        <v>7</v>
      </c>
      <c r="D20" s="329"/>
      <c r="E20" s="20" t="s">
        <v>4</v>
      </c>
      <c r="F20" s="320"/>
      <c r="G20" s="321"/>
      <c r="H20" s="321"/>
      <c r="I20" s="321"/>
      <c r="J20" s="321"/>
      <c r="K20" s="346"/>
      <c r="L20" s="346"/>
      <c r="M20" s="321"/>
      <c r="N20" s="321"/>
      <c r="O20" s="321"/>
      <c r="P20" s="321"/>
      <c r="Q20" s="321"/>
      <c r="R20" s="468"/>
      <c r="S20" s="21"/>
    </row>
    <row r="21" spans="2:19" s="17" customFormat="1" ht="32.4" customHeight="1">
      <c r="B21" s="464"/>
      <c r="C21" s="351" t="s">
        <v>8</v>
      </c>
      <c r="D21" s="328"/>
      <c r="E21" s="22" t="s">
        <v>5</v>
      </c>
      <c r="F21" s="322"/>
      <c r="G21" s="323"/>
      <c r="H21" s="323"/>
      <c r="I21" s="323"/>
      <c r="J21" s="323"/>
      <c r="K21" s="347"/>
      <c r="L21" s="347"/>
      <c r="M21" s="323"/>
      <c r="N21" s="323"/>
      <c r="O21" s="323"/>
      <c r="P21" s="323"/>
      <c r="Q21" s="323"/>
      <c r="R21" s="469"/>
      <c r="S21" s="21"/>
    </row>
    <row r="22" spans="2:19" s="17" customFormat="1" ht="32.4" customHeight="1">
      <c r="B22" s="462">
        <v>6</v>
      </c>
      <c r="C22" s="349" t="s">
        <v>1</v>
      </c>
      <c r="D22" s="326"/>
      <c r="E22" s="18" t="s">
        <v>3</v>
      </c>
      <c r="F22" s="317"/>
      <c r="G22" s="318"/>
      <c r="H22" s="318"/>
      <c r="I22" s="318"/>
      <c r="J22" s="318"/>
      <c r="K22" s="345"/>
      <c r="L22" s="345"/>
      <c r="M22" s="318"/>
      <c r="N22" s="318"/>
      <c r="O22" s="318"/>
      <c r="P22" s="318"/>
      <c r="Q22" s="318"/>
      <c r="R22" s="467"/>
      <c r="S22" s="19"/>
    </row>
    <row r="23" spans="2:19" s="17" customFormat="1" ht="32.4" customHeight="1">
      <c r="B23" s="463"/>
      <c r="C23" s="350" t="s">
        <v>7</v>
      </c>
      <c r="D23" s="329"/>
      <c r="E23" s="20" t="s">
        <v>4</v>
      </c>
      <c r="F23" s="320"/>
      <c r="G23" s="321"/>
      <c r="H23" s="321"/>
      <c r="I23" s="321"/>
      <c r="J23" s="321"/>
      <c r="K23" s="346"/>
      <c r="L23" s="346"/>
      <c r="M23" s="321"/>
      <c r="N23" s="321"/>
      <c r="O23" s="321"/>
      <c r="P23" s="321"/>
      <c r="Q23" s="321"/>
      <c r="R23" s="468"/>
      <c r="S23" s="21"/>
    </row>
    <row r="24" spans="2:19" s="17" customFormat="1" ht="32.4" customHeight="1">
      <c r="B24" s="464"/>
      <c r="C24" s="351" t="s">
        <v>8</v>
      </c>
      <c r="D24" s="328"/>
      <c r="E24" s="22" t="s">
        <v>5</v>
      </c>
      <c r="F24" s="322"/>
      <c r="G24" s="323"/>
      <c r="H24" s="323"/>
      <c r="I24" s="323"/>
      <c r="J24" s="323"/>
      <c r="K24" s="347"/>
      <c r="L24" s="347"/>
      <c r="M24" s="323"/>
      <c r="N24" s="323"/>
      <c r="O24" s="323"/>
      <c r="P24" s="323"/>
      <c r="Q24" s="323"/>
      <c r="R24" s="469"/>
      <c r="S24" s="21"/>
    </row>
    <row r="25" spans="2:19" s="17" customFormat="1" ht="32.4" customHeight="1">
      <c r="B25" s="462">
        <v>7</v>
      </c>
      <c r="C25" s="349" t="s">
        <v>1</v>
      </c>
      <c r="D25" s="326"/>
      <c r="E25" s="18" t="s">
        <v>3</v>
      </c>
      <c r="F25" s="317"/>
      <c r="G25" s="318"/>
      <c r="H25" s="318"/>
      <c r="I25" s="318"/>
      <c r="J25" s="318"/>
      <c r="K25" s="345"/>
      <c r="L25" s="345"/>
      <c r="M25" s="318"/>
      <c r="N25" s="318"/>
      <c r="O25" s="318"/>
      <c r="P25" s="318"/>
      <c r="Q25" s="318"/>
      <c r="R25" s="467"/>
      <c r="S25" s="19"/>
    </row>
    <row r="26" spans="2:19" s="17" customFormat="1" ht="32.4" customHeight="1">
      <c r="B26" s="463"/>
      <c r="C26" s="350" t="s">
        <v>7</v>
      </c>
      <c r="D26" s="329"/>
      <c r="E26" s="20" t="s">
        <v>4</v>
      </c>
      <c r="F26" s="320"/>
      <c r="G26" s="321"/>
      <c r="H26" s="321"/>
      <c r="I26" s="321"/>
      <c r="J26" s="321"/>
      <c r="K26" s="346"/>
      <c r="L26" s="346"/>
      <c r="M26" s="321"/>
      <c r="N26" s="321"/>
      <c r="O26" s="321"/>
      <c r="P26" s="321"/>
      <c r="Q26" s="321"/>
      <c r="R26" s="468"/>
      <c r="S26" s="21"/>
    </row>
    <row r="27" spans="2:19" s="17" customFormat="1" ht="32.4" customHeight="1">
      <c r="B27" s="464"/>
      <c r="C27" s="351" t="s">
        <v>8</v>
      </c>
      <c r="D27" s="328"/>
      <c r="E27" s="22" t="s">
        <v>5</v>
      </c>
      <c r="F27" s="322"/>
      <c r="G27" s="323"/>
      <c r="H27" s="323"/>
      <c r="I27" s="323"/>
      <c r="J27" s="323"/>
      <c r="K27" s="347"/>
      <c r="L27" s="347"/>
      <c r="M27" s="323"/>
      <c r="N27" s="323"/>
      <c r="O27" s="323"/>
      <c r="P27" s="323"/>
      <c r="Q27" s="323"/>
      <c r="R27" s="469"/>
      <c r="S27" s="21"/>
    </row>
    <row r="28" spans="2:19" s="17" customFormat="1" ht="32.4" customHeight="1">
      <c r="B28" s="462">
        <v>8</v>
      </c>
      <c r="C28" s="349" t="s">
        <v>1</v>
      </c>
      <c r="D28" s="326"/>
      <c r="E28" s="18" t="s">
        <v>3</v>
      </c>
      <c r="F28" s="317"/>
      <c r="G28" s="318"/>
      <c r="H28" s="318"/>
      <c r="I28" s="318"/>
      <c r="J28" s="318"/>
      <c r="K28" s="345"/>
      <c r="L28" s="345"/>
      <c r="M28" s="318"/>
      <c r="N28" s="318"/>
      <c r="O28" s="318"/>
      <c r="P28" s="318"/>
      <c r="Q28" s="318"/>
      <c r="R28" s="467"/>
      <c r="S28" s="19"/>
    </row>
    <row r="29" spans="2:19" s="17" customFormat="1" ht="32.4" customHeight="1">
      <c r="B29" s="463"/>
      <c r="C29" s="350" t="s">
        <v>7</v>
      </c>
      <c r="D29" s="329"/>
      <c r="E29" s="20" t="s">
        <v>4</v>
      </c>
      <c r="F29" s="320"/>
      <c r="G29" s="321"/>
      <c r="H29" s="321"/>
      <c r="I29" s="321"/>
      <c r="J29" s="321"/>
      <c r="K29" s="346"/>
      <c r="L29" s="346"/>
      <c r="M29" s="321"/>
      <c r="N29" s="321"/>
      <c r="O29" s="321"/>
      <c r="P29" s="321"/>
      <c r="Q29" s="321"/>
      <c r="R29" s="468"/>
      <c r="S29" s="21"/>
    </row>
    <row r="30" spans="2:19" s="17" customFormat="1" ht="32.4" customHeight="1">
      <c r="B30" s="464"/>
      <c r="C30" s="351" t="s">
        <v>8</v>
      </c>
      <c r="D30" s="328"/>
      <c r="E30" s="22" t="s">
        <v>5</v>
      </c>
      <c r="F30" s="322"/>
      <c r="G30" s="323"/>
      <c r="H30" s="323"/>
      <c r="I30" s="323"/>
      <c r="J30" s="323"/>
      <c r="K30" s="347"/>
      <c r="L30" s="347"/>
      <c r="M30" s="323"/>
      <c r="N30" s="323"/>
      <c r="O30" s="323"/>
      <c r="P30" s="323"/>
      <c r="Q30" s="323"/>
      <c r="R30" s="469"/>
      <c r="S30" s="21"/>
    </row>
    <row r="31" spans="2:19" s="17" customFormat="1" ht="32.4" customHeight="1">
      <c r="B31" s="462">
        <v>9</v>
      </c>
      <c r="C31" s="349" t="s">
        <v>1</v>
      </c>
      <c r="D31" s="326"/>
      <c r="E31" s="18" t="s">
        <v>3</v>
      </c>
      <c r="F31" s="317"/>
      <c r="G31" s="318"/>
      <c r="H31" s="318"/>
      <c r="I31" s="318"/>
      <c r="J31" s="318"/>
      <c r="K31" s="345"/>
      <c r="L31" s="345"/>
      <c r="M31" s="318"/>
      <c r="N31" s="318"/>
      <c r="O31" s="318"/>
      <c r="P31" s="318"/>
      <c r="Q31" s="318"/>
      <c r="R31" s="467"/>
      <c r="S31" s="19"/>
    </row>
    <row r="32" spans="2:19" s="17" customFormat="1" ht="32.4" customHeight="1">
      <c r="B32" s="463"/>
      <c r="C32" s="350" t="s">
        <v>7</v>
      </c>
      <c r="D32" s="329"/>
      <c r="E32" s="20" t="s">
        <v>4</v>
      </c>
      <c r="F32" s="320"/>
      <c r="G32" s="321"/>
      <c r="H32" s="321"/>
      <c r="I32" s="321"/>
      <c r="J32" s="321"/>
      <c r="K32" s="346"/>
      <c r="L32" s="346"/>
      <c r="M32" s="321"/>
      <c r="N32" s="321"/>
      <c r="O32" s="321"/>
      <c r="P32" s="321"/>
      <c r="Q32" s="321"/>
      <c r="R32" s="468"/>
      <c r="S32" s="21"/>
    </row>
    <row r="33" spans="2:19" s="17" customFormat="1" ht="32.4" customHeight="1">
      <c r="B33" s="464"/>
      <c r="C33" s="351" t="s">
        <v>8</v>
      </c>
      <c r="D33" s="328"/>
      <c r="E33" s="22" t="s">
        <v>5</v>
      </c>
      <c r="F33" s="322"/>
      <c r="G33" s="323"/>
      <c r="H33" s="323"/>
      <c r="I33" s="323"/>
      <c r="J33" s="323"/>
      <c r="K33" s="347"/>
      <c r="L33" s="347"/>
      <c r="M33" s="323"/>
      <c r="N33" s="323"/>
      <c r="O33" s="323"/>
      <c r="P33" s="323"/>
      <c r="Q33" s="323"/>
      <c r="R33" s="469"/>
      <c r="S33" s="21"/>
    </row>
    <row r="34" spans="2:19" s="17" customFormat="1" ht="32.4" customHeight="1">
      <c r="B34" s="462">
        <v>10</v>
      </c>
      <c r="C34" s="349" t="s">
        <v>1</v>
      </c>
      <c r="D34" s="326"/>
      <c r="E34" s="18" t="s">
        <v>3</v>
      </c>
      <c r="F34" s="317"/>
      <c r="G34" s="318"/>
      <c r="H34" s="318"/>
      <c r="I34" s="318"/>
      <c r="J34" s="318"/>
      <c r="K34" s="345"/>
      <c r="L34" s="345"/>
      <c r="M34" s="318"/>
      <c r="N34" s="318"/>
      <c r="O34" s="318"/>
      <c r="P34" s="318"/>
      <c r="Q34" s="318"/>
      <c r="R34" s="467"/>
      <c r="S34" s="19"/>
    </row>
    <row r="35" spans="2:19" s="17" customFormat="1" ht="32.4" customHeight="1">
      <c r="B35" s="463"/>
      <c r="C35" s="350" t="s">
        <v>7</v>
      </c>
      <c r="D35" s="329"/>
      <c r="E35" s="20" t="s">
        <v>4</v>
      </c>
      <c r="F35" s="320"/>
      <c r="G35" s="321"/>
      <c r="H35" s="321"/>
      <c r="I35" s="321"/>
      <c r="J35" s="321"/>
      <c r="K35" s="346"/>
      <c r="L35" s="346"/>
      <c r="M35" s="321"/>
      <c r="N35" s="321"/>
      <c r="O35" s="321"/>
      <c r="P35" s="321"/>
      <c r="Q35" s="321"/>
      <c r="R35" s="468"/>
      <c r="S35" s="21"/>
    </row>
    <row r="36" spans="2:19" s="17" customFormat="1" ht="32.4" customHeight="1">
      <c r="B36" s="464"/>
      <c r="C36" s="351" t="s">
        <v>8</v>
      </c>
      <c r="D36" s="328"/>
      <c r="E36" s="22" t="s">
        <v>5</v>
      </c>
      <c r="F36" s="322"/>
      <c r="G36" s="323"/>
      <c r="H36" s="323"/>
      <c r="I36" s="323"/>
      <c r="J36" s="323"/>
      <c r="K36" s="347"/>
      <c r="L36" s="347"/>
      <c r="M36" s="323"/>
      <c r="N36" s="323"/>
      <c r="O36" s="323"/>
      <c r="P36" s="323"/>
      <c r="Q36" s="323"/>
      <c r="R36" s="469"/>
      <c r="S36" s="21"/>
    </row>
    <row r="37" spans="2:19" s="17" customFormat="1" ht="32.4" customHeight="1">
      <c r="B37" s="462">
        <v>11</v>
      </c>
      <c r="C37" s="349" t="s">
        <v>1</v>
      </c>
      <c r="D37" s="326"/>
      <c r="E37" s="18" t="s">
        <v>3</v>
      </c>
      <c r="F37" s="317"/>
      <c r="G37" s="318"/>
      <c r="H37" s="318"/>
      <c r="I37" s="318"/>
      <c r="J37" s="318"/>
      <c r="K37" s="345"/>
      <c r="L37" s="345"/>
      <c r="M37" s="318"/>
      <c r="N37" s="318"/>
      <c r="O37" s="318"/>
      <c r="P37" s="318"/>
      <c r="Q37" s="318"/>
      <c r="R37" s="467"/>
      <c r="S37" s="19"/>
    </row>
    <row r="38" spans="2:19" s="17" customFormat="1" ht="32.4" customHeight="1">
      <c r="B38" s="463"/>
      <c r="C38" s="350" t="s">
        <v>7</v>
      </c>
      <c r="D38" s="329"/>
      <c r="E38" s="20" t="s">
        <v>4</v>
      </c>
      <c r="F38" s="320"/>
      <c r="G38" s="321"/>
      <c r="H38" s="321"/>
      <c r="I38" s="321"/>
      <c r="J38" s="321"/>
      <c r="K38" s="346"/>
      <c r="L38" s="346"/>
      <c r="M38" s="321"/>
      <c r="N38" s="321"/>
      <c r="O38" s="321"/>
      <c r="P38" s="321"/>
      <c r="Q38" s="321"/>
      <c r="R38" s="468"/>
      <c r="S38" s="21"/>
    </row>
    <row r="39" spans="2:19" s="17" customFormat="1" ht="32.4" customHeight="1">
      <c r="B39" s="464"/>
      <c r="C39" s="351" t="s">
        <v>8</v>
      </c>
      <c r="D39" s="328"/>
      <c r="E39" s="22" t="s">
        <v>5</v>
      </c>
      <c r="F39" s="322"/>
      <c r="G39" s="323"/>
      <c r="H39" s="323"/>
      <c r="I39" s="323"/>
      <c r="J39" s="323"/>
      <c r="K39" s="347"/>
      <c r="L39" s="347"/>
      <c r="M39" s="323"/>
      <c r="N39" s="323"/>
      <c r="O39" s="323"/>
      <c r="P39" s="323"/>
      <c r="Q39" s="323"/>
      <c r="R39" s="469"/>
      <c r="S39" s="21"/>
    </row>
    <row r="40" spans="2:19" s="17" customFormat="1" ht="32.4" customHeight="1">
      <c r="B40" s="462">
        <v>12</v>
      </c>
      <c r="C40" s="349" t="s">
        <v>1</v>
      </c>
      <c r="D40" s="326"/>
      <c r="E40" s="18" t="s">
        <v>3</v>
      </c>
      <c r="F40" s="317"/>
      <c r="G40" s="318"/>
      <c r="H40" s="318"/>
      <c r="I40" s="318"/>
      <c r="J40" s="318"/>
      <c r="K40" s="345"/>
      <c r="L40" s="345"/>
      <c r="M40" s="318"/>
      <c r="N40" s="318"/>
      <c r="O40" s="318"/>
      <c r="P40" s="318"/>
      <c r="Q40" s="318"/>
      <c r="R40" s="467"/>
      <c r="S40" s="19"/>
    </row>
    <row r="41" spans="2:19" s="17" customFormat="1" ht="32.4" customHeight="1">
      <c r="B41" s="463"/>
      <c r="C41" s="350" t="s">
        <v>7</v>
      </c>
      <c r="D41" s="329"/>
      <c r="E41" s="20" t="s">
        <v>4</v>
      </c>
      <c r="F41" s="320"/>
      <c r="G41" s="321"/>
      <c r="H41" s="321"/>
      <c r="I41" s="321"/>
      <c r="J41" s="321"/>
      <c r="K41" s="346"/>
      <c r="L41" s="346"/>
      <c r="M41" s="321"/>
      <c r="N41" s="321"/>
      <c r="O41" s="321"/>
      <c r="P41" s="321"/>
      <c r="Q41" s="321"/>
      <c r="R41" s="468"/>
      <c r="S41" s="21"/>
    </row>
    <row r="42" spans="2:19" s="17" customFormat="1" ht="32.4" customHeight="1">
      <c r="B42" s="464"/>
      <c r="C42" s="351" t="s">
        <v>8</v>
      </c>
      <c r="D42" s="328"/>
      <c r="E42" s="22" t="s">
        <v>5</v>
      </c>
      <c r="F42" s="322"/>
      <c r="G42" s="323"/>
      <c r="H42" s="323"/>
      <c r="I42" s="323"/>
      <c r="J42" s="323"/>
      <c r="K42" s="347"/>
      <c r="L42" s="347"/>
      <c r="M42" s="323"/>
      <c r="N42" s="323"/>
      <c r="O42" s="323"/>
      <c r="P42" s="323"/>
      <c r="Q42" s="323"/>
      <c r="R42" s="469"/>
      <c r="S42" s="21"/>
    </row>
    <row r="43" spans="2:19" s="17" customFormat="1" ht="32.4" customHeight="1">
      <c r="B43" s="462">
        <v>13</v>
      </c>
      <c r="C43" s="349" t="s">
        <v>1</v>
      </c>
      <c r="D43" s="326"/>
      <c r="E43" s="18" t="s">
        <v>3</v>
      </c>
      <c r="F43" s="317"/>
      <c r="G43" s="318"/>
      <c r="H43" s="318"/>
      <c r="I43" s="318"/>
      <c r="J43" s="318"/>
      <c r="K43" s="345"/>
      <c r="L43" s="345"/>
      <c r="M43" s="318"/>
      <c r="N43" s="318"/>
      <c r="O43" s="318"/>
      <c r="P43" s="318"/>
      <c r="Q43" s="318"/>
      <c r="R43" s="467"/>
      <c r="S43" s="19"/>
    </row>
    <row r="44" spans="2:19" s="17" customFormat="1" ht="32.4" customHeight="1">
      <c r="B44" s="463"/>
      <c r="C44" s="350" t="s">
        <v>7</v>
      </c>
      <c r="D44" s="329"/>
      <c r="E44" s="20" t="s">
        <v>4</v>
      </c>
      <c r="F44" s="320"/>
      <c r="G44" s="321"/>
      <c r="H44" s="321"/>
      <c r="I44" s="321"/>
      <c r="J44" s="321"/>
      <c r="K44" s="346"/>
      <c r="L44" s="346"/>
      <c r="M44" s="321"/>
      <c r="N44" s="321"/>
      <c r="O44" s="321"/>
      <c r="P44" s="321"/>
      <c r="Q44" s="321"/>
      <c r="R44" s="468"/>
      <c r="S44" s="21"/>
    </row>
    <row r="45" spans="2:19" s="17" customFormat="1" ht="32.4" customHeight="1">
      <c r="B45" s="464"/>
      <c r="C45" s="351" t="s">
        <v>8</v>
      </c>
      <c r="D45" s="328"/>
      <c r="E45" s="22" t="s">
        <v>5</v>
      </c>
      <c r="F45" s="322"/>
      <c r="G45" s="323"/>
      <c r="H45" s="323"/>
      <c r="I45" s="323"/>
      <c r="J45" s="323"/>
      <c r="K45" s="347"/>
      <c r="L45" s="347"/>
      <c r="M45" s="323"/>
      <c r="N45" s="323"/>
      <c r="O45" s="323"/>
      <c r="P45" s="323"/>
      <c r="Q45" s="323"/>
      <c r="R45" s="469"/>
      <c r="S45" s="21"/>
    </row>
    <row r="46" spans="2:19" s="17" customFormat="1" ht="32.4" customHeight="1">
      <c r="B46" s="462">
        <v>14</v>
      </c>
      <c r="C46" s="349" t="s">
        <v>1</v>
      </c>
      <c r="D46" s="326"/>
      <c r="E46" s="18" t="s">
        <v>3</v>
      </c>
      <c r="F46" s="317"/>
      <c r="G46" s="318"/>
      <c r="H46" s="318"/>
      <c r="I46" s="318"/>
      <c r="J46" s="318"/>
      <c r="K46" s="345"/>
      <c r="L46" s="345"/>
      <c r="M46" s="318"/>
      <c r="N46" s="318"/>
      <c r="O46" s="318"/>
      <c r="P46" s="318"/>
      <c r="Q46" s="318"/>
      <c r="R46" s="467"/>
      <c r="S46" s="19"/>
    </row>
    <row r="47" spans="2:19" s="17" customFormat="1" ht="32.4" customHeight="1">
      <c r="B47" s="463"/>
      <c r="C47" s="350" t="s">
        <v>7</v>
      </c>
      <c r="D47" s="329"/>
      <c r="E47" s="20" t="s">
        <v>4</v>
      </c>
      <c r="F47" s="320"/>
      <c r="G47" s="321"/>
      <c r="H47" s="321"/>
      <c r="I47" s="321"/>
      <c r="J47" s="321"/>
      <c r="K47" s="346"/>
      <c r="L47" s="346"/>
      <c r="M47" s="321"/>
      <c r="N47" s="321"/>
      <c r="O47" s="321"/>
      <c r="P47" s="321"/>
      <c r="Q47" s="321"/>
      <c r="R47" s="468"/>
      <c r="S47" s="21"/>
    </row>
    <row r="48" spans="2:19" s="17" customFormat="1" ht="32.4" customHeight="1">
      <c r="B48" s="464"/>
      <c r="C48" s="351" t="s">
        <v>8</v>
      </c>
      <c r="D48" s="328"/>
      <c r="E48" s="22" t="s">
        <v>5</v>
      </c>
      <c r="F48" s="322"/>
      <c r="G48" s="323"/>
      <c r="H48" s="323"/>
      <c r="I48" s="323"/>
      <c r="J48" s="323"/>
      <c r="K48" s="347"/>
      <c r="L48" s="347"/>
      <c r="M48" s="323"/>
      <c r="N48" s="323"/>
      <c r="O48" s="323"/>
      <c r="P48" s="323"/>
      <c r="Q48" s="323"/>
      <c r="R48" s="469"/>
      <c r="S48" s="21"/>
    </row>
    <row r="49" spans="2:19" s="17" customFormat="1" ht="32.4" customHeight="1">
      <c r="B49" s="462">
        <v>15</v>
      </c>
      <c r="C49" s="349" t="s">
        <v>1</v>
      </c>
      <c r="D49" s="326"/>
      <c r="E49" s="18" t="s">
        <v>3</v>
      </c>
      <c r="F49" s="317"/>
      <c r="G49" s="318"/>
      <c r="H49" s="318"/>
      <c r="I49" s="318"/>
      <c r="J49" s="318"/>
      <c r="K49" s="345"/>
      <c r="L49" s="345"/>
      <c r="M49" s="318"/>
      <c r="N49" s="318"/>
      <c r="O49" s="318"/>
      <c r="P49" s="318"/>
      <c r="Q49" s="318"/>
      <c r="R49" s="467"/>
      <c r="S49" s="19"/>
    </row>
    <row r="50" spans="2:19" s="17" customFormat="1" ht="32.4" customHeight="1">
      <c r="B50" s="463"/>
      <c r="C50" s="350" t="s">
        <v>7</v>
      </c>
      <c r="D50" s="329"/>
      <c r="E50" s="20" t="s">
        <v>4</v>
      </c>
      <c r="F50" s="320"/>
      <c r="G50" s="321"/>
      <c r="H50" s="321"/>
      <c r="I50" s="321"/>
      <c r="J50" s="321"/>
      <c r="K50" s="346"/>
      <c r="L50" s="346"/>
      <c r="M50" s="321"/>
      <c r="N50" s="321"/>
      <c r="O50" s="321"/>
      <c r="P50" s="321"/>
      <c r="Q50" s="321"/>
      <c r="R50" s="468"/>
      <c r="S50" s="21"/>
    </row>
    <row r="51" spans="2:19" s="17" customFormat="1" ht="32.4" customHeight="1" thickBot="1">
      <c r="B51" s="465"/>
      <c r="C51" s="352" t="s">
        <v>8</v>
      </c>
      <c r="D51" s="330"/>
      <c r="E51" s="29" t="s">
        <v>5</v>
      </c>
      <c r="F51" s="324"/>
      <c r="G51" s="325"/>
      <c r="H51" s="325"/>
      <c r="I51" s="325"/>
      <c r="J51" s="325"/>
      <c r="K51" s="348"/>
      <c r="L51" s="348"/>
      <c r="M51" s="325"/>
      <c r="N51" s="325"/>
      <c r="O51" s="325"/>
      <c r="P51" s="325"/>
      <c r="Q51" s="325"/>
      <c r="R51" s="469"/>
      <c r="S51" s="21"/>
    </row>
    <row r="52" spans="2:19" s="15" customFormat="1" ht="32.4" customHeight="1" thickTop="1">
      <c r="B52" s="452" t="s">
        <v>35</v>
      </c>
      <c r="C52" s="453"/>
      <c r="D52" s="453"/>
      <c r="E52" s="454"/>
      <c r="F52" s="37">
        <f t="shared" ref="F52:Q52" si="0">COUNTIF(F7:F51,"○")</f>
        <v>0</v>
      </c>
      <c r="G52" s="38">
        <f t="shared" si="0"/>
        <v>0</v>
      </c>
      <c r="H52" s="38">
        <f t="shared" si="0"/>
        <v>0</v>
      </c>
      <c r="I52" s="38">
        <f t="shared" si="0"/>
        <v>0</v>
      </c>
      <c r="J52" s="38">
        <f t="shared" si="0"/>
        <v>0</v>
      </c>
      <c r="K52" s="38">
        <f t="shared" si="0"/>
        <v>0</v>
      </c>
      <c r="L52" s="38">
        <f t="shared" si="0"/>
        <v>0</v>
      </c>
      <c r="M52" s="38">
        <f t="shared" si="0"/>
        <v>0</v>
      </c>
      <c r="N52" s="38">
        <f t="shared" si="0"/>
        <v>0</v>
      </c>
      <c r="O52" s="38">
        <f t="shared" si="0"/>
        <v>0</v>
      </c>
      <c r="P52" s="38">
        <f t="shared" si="0"/>
        <v>0</v>
      </c>
      <c r="Q52" s="39">
        <f t="shared" si="0"/>
        <v>0</v>
      </c>
      <c r="R52" s="24"/>
      <c r="S52" s="25"/>
    </row>
    <row r="53" spans="2:19" ht="28.2" customHeight="1">
      <c r="B53" s="455" t="s">
        <v>36</v>
      </c>
      <c r="C53" s="456"/>
      <c r="D53" s="456"/>
      <c r="E53" s="457"/>
      <c r="F53" s="37">
        <f t="shared" ref="F53:Q53" si="1">COUNTIF(F7:F51,"休")</f>
        <v>0</v>
      </c>
      <c r="G53" s="38">
        <f t="shared" si="1"/>
        <v>0</v>
      </c>
      <c r="H53" s="38">
        <f t="shared" si="1"/>
        <v>0</v>
      </c>
      <c r="I53" s="38">
        <f t="shared" si="1"/>
        <v>0</v>
      </c>
      <c r="J53" s="38">
        <f t="shared" si="1"/>
        <v>0</v>
      </c>
      <c r="K53" s="38">
        <f t="shared" si="1"/>
        <v>0</v>
      </c>
      <c r="L53" s="38">
        <f t="shared" si="1"/>
        <v>0</v>
      </c>
      <c r="M53" s="38">
        <f t="shared" si="1"/>
        <v>0</v>
      </c>
      <c r="N53" s="38">
        <f t="shared" si="1"/>
        <v>0</v>
      </c>
      <c r="O53" s="38">
        <f t="shared" si="1"/>
        <v>0</v>
      </c>
      <c r="P53" s="38">
        <f t="shared" si="1"/>
        <v>0</v>
      </c>
      <c r="Q53" s="39">
        <f t="shared" si="1"/>
        <v>0</v>
      </c>
      <c r="R53" s="24"/>
    </row>
    <row r="54" spans="2:19" ht="12">
      <c r="F54" s="26">
        <f>F53+F52</f>
        <v>0</v>
      </c>
      <c r="G54" s="26">
        <f t="shared" ref="G54:R54" si="2">G53+G52</f>
        <v>0</v>
      </c>
      <c r="H54" s="26">
        <f t="shared" si="2"/>
        <v>0</v>
      </c>
      <c r="I54" s="26">
        <f t="shared" si="2"/>
        <v>0</v>
      </c>
      <c r="J54" s="26">
        <f t="shared" si="2"/>
        <v>0</v>
      </c>
      <c r="K54" s="26">
        <f t="shared" si="2"/>
        <v>0</v>
      </c>
      <c r="L54" s="26">
        <f t="shared" si="2"/>
        <v>0</v>
      </c>
      <c r="M54" s="26">
        <f t="shared" si="2"/>
        <v>0</v>
      </c>
      <c r="N54" s="26">
        <f t="shared" si="2"/>
        <v>0</v>
      </c>
      <c r="O54" s="26">
        <f t="shared" si="2"/>
        <v>0</v>
      </c>
      <c r="P54" s="26">
        <f t="shared" si="2"/>
        <v>0</v>
      </c>
      <c r="Q54" s="26">
        <f t="shared" si="2"/>
        <v>0</v>
      </c>
      <c r="R54" s="26">
        <f t="shared" si="2"/>
        <v>0</v>
      </c>
    </row>
  </sheetData>
  <sheetProtection sheet="1" objects="1" scenarios="1"/>
  <mergeCells count="37">
    <mergeCell ref="R49:R51"/>
    <mergeCell ref="R34:R36"/>
    <mergeCell ref="R37:R39"/>
    <mergeCell ref="R40:R42"/>
    <mergeCell ref="R43:R45"/>
    <mergeCell ref="R46:R48"/>
    <mergeCell ref="R19:R21"/>
    <mergeCell ref="R22:R24"/>
    <mergeCell ref="R25:R27"/>
    <mergeCell ref="R28:R30"/>
    <mergeCell ref="R31:R33"/>
    <mergeCell ref="B46:B48"/>
    <mergeCell ref="B49:B51"/>
    <mergeCell ref="B52:E52"/>
    <mergeCell ref="B53:E53"/>
    <mergeCell ref="B28:B30"/>
    <mergeCell ref="B31:B33"/>
    <mergeCell ref="B34:B36"/>
    <mergeCell ref="B37:B39"/>
    <mergeCell ref="B40:B42"/>
    <mergeCell ref="B43:B45"/>
    <mergeCell ref="B25:B27"/>
    <mergeCell ref="B1:R1"/>
    <mergeCell ref="B2:R2"/>
    <mergeCell ref="B3:D3"/>
    <mergeCell ref="N3:R3"/>
    <mergeCell ref="B4:D5"/>
    <mergeCell ref="B7:B9"/>
    <mergeCell ref="B10:B12"/>
    <mergeCell ref="B13:B15"/>
    <mergeCell ref="B16:B18"/>
    <mergeCell ref="B19:B21"/>
    <mergeCell ref="B22:B24"/>
    <mergeCell ref="R7:R9"/>
    <mergeCell ref="R10:R12"/>
    <mergeCell ref="R13:R15"/>
    <mergeCell ref="R16:R18"/>
  </mergeCells>
  <phoneticPr fontId="2"/>
  <conditionalFormatting sqref="G7:K7">
    <cfRule type="expression" dxfId="55" priority="33">
      <formula>F8&lt;&gt;G8</formula>
    </cfRule>
    <cfRule type="expression" dxfId="54" priority="36">
      <formula>OR(G7="退",G7="休")</formula>
    </cfRule>
  </conditionalFormatting>
  <conditionalFormatting sqref="G8:K8">
    <cfRule type="expression" dxfId="53" priority="32">
      <formula>F8&lt;&gt;G8</formula>
    </cfRule>
    <cfRule type="expression" dxfId="52" priority="35">
      <formula>OR(G7="退",G7="休")</formula>
    </cfRule>
  </conditionalFormatting>
  <conditionalFormatting sqref="G9:K9">
    <cfRule type="expression" dxfId="51" priority="31">
      <formula>G8&lt;&gt;F8</formula>
    </cfRule>
    <cfRule type="expression" dxfId="50" priority="34">
      <formula>OR(G7="退",G7="休")</formula>
    </cfRule>
  </conditionalFormatting>
  <conditionalFormatting sqref="G13:K13 G16:K16 G19:K19 G22:K22 G25:K25 G28:K28 G31:K31 G34:K34 G37:K37 G40:K40 G43:K43 G46:K46 G49:K49 G10:K10">
    <cfRule type="expression" dxfId="49" priority="27">
      <formula>F11&lt;&gt;G11</formula>
    </cfRule>
    <cfRule type="expression" dxfId="48" priority="30">
      <formula>OR(G10="退",G10="休")</formula>
    </cfRule>
  </conditionalFormatting>
  <conditionalFormatting sqref="G11:K11 G14:K14 G17:K17 G20:K20 G23:K23 G26:K26 G29:K29 G32:K32 G35:K35 G38:K38 G41:K41 G44:K44 G47:K47 G50:K50">
    <cfRule type="expression" dxfId="47" priority="26">
      <formula>F11&lt;&gt;G11</formula>
    </cfRule>
    <cfRule type="expression" dxfId="46" priority="29">
      <formula>OR(G10="退",G10="休")</formula>
    </cfRule>
  </conditionalFormatting>
  <conditionalFormatting sqref="G12:K12 G15:K15 G18:K18 G21:K21 G24:K24 G27:K27 G30:K30 G33:K33 G36:K36 G39:K39 G42:K42 G45:K45 G48:K48 G51:K51">
    <cfRule type="expression" dxfId="45" priority="25">
      <formula>G11&lt;&gt;F11</formula>
    </cfRule>
    <cfRule type="expression" dxfId="44" priority="28">
      <formula>OR(G10="退",G10="休")</formula>
    </cfRule>
  </conditionalFormatting>
  <conditionalFormatting sqref="M7:Q7">
    <cfRule type="expression" dxfId="43" priority="21">
      <formula>L8&lt;&gt;M8</formula>
    </cfRule>
    <cfRule type="expression" dxfId="42" priority="24">
      <formula>OR(M7="退",M7="休")</formula>
    </cfRule>
  </conditionalFormatting>
  <conditionalFormatting sqref="M8:Q8">
    <cfRule type="expression" dxfId="41" priority="20">
      <formula>L8&lt;&gt;M8</formula>
    </cfRule>
    <cfRule type="expression" dxfId="40" priority="23">
      <formula>OR(M7="退",M7="休")</formula>
    </cfRule>
  </conditionalFormatting>
  <conditionalFormatting sqref="M9:Q9">
    <cfRule type="expression" dxfId="39" priority="19">
      <formula>M8&lt;&gt;L8</formula>
    </cfRule>
    <cfRule type="expression" dxfId="38" priority="22">
      <formula>OR(M7="退",M7="休")</formula>
    </cfRule>
  </conditionalFormatting>
  <conditionalFormatting sqref="M13:Q13 M16:Q16 M19:Q19 M22:Q22 M25:Q25 M28:Q28 M31:Q31 M34:Q34 M37:Q37 M40:Q40 M43:Q43 M46:Q46 M49:Q49 M10:Q10">
    <cfRule type="expression" dxfId="37" priority="15">
      <formula>L11&lt;&gt;M11</formula>
    </cfRule>
    <cfRule type="expression" dxfId="36" priority="18">
      <formula>OR(M10="退",M10="休")</formula>
    </cfRule>
  </conditionalFormatting>
  <conditionalFormatting sqref="M11:Q11 M14:Q14 M17:Q17 M20:Q20 M23:Q23 M26:Q26 M29:Q29 M32:Q32 M35:Q35 M38:Q38 M41:Q41 M44:Q44 M47:Q47 M50:Q50">
    <cfRule type="expression" dxfId="35" priority="14">
      <formula>L11&lt;&gt;M11</formula>
    </cfRule>
    <cfRule type="expression" dxfId="34" priority="17">
      <formula>OR(M10="退",M10="休")</formula>
    </cfRule>
  </conditionalFormatting>
  <conditionalFormatting sqref="M12:Q12 M15:Q15 M18:Q18 M21:Q21 M24:Q24 M27:Q27 M30:Q30 M33:Q33 M36:Q36 M39:Q39 M42:Q42 M45:Q45 M48:Q48 M51:Q51">
    <cfRule type="expression" dxfId="33" priority="13">
      <formula>M11&lt;&gt;L11</formula>
    </cfRule>
    <cfRule type="expression" dxfId="32" priority="16">
      <formula>OR(M10="退",M10="休")</formula>
    </cfRule>
  </conditionalFormatting>
  <conditionalFormatting sqref="L7">
    <cfRule type="expression" dxfId="31" priority="9">
      <formula>K8&lt;&gt;L8</formula>
    </cfRule>
    <cfRule type="expression" dxfId="30" priority="12">
      <formula>OR(L7="退",L7="休")</formula>
    </cfRule>
  </conditionalFormatting>
  <conditionalFormatting sqref="L8">
    <cfRule type="expression" dxfId="29" priority="8">
      <formula>K8&lt;&gt;L8</formula>
    </cfRule>
    <cfRule type="expression" dxfId="28" priority="11">
      <formula>OR(L7="退",L7="休")</formula>
    </cfRule>
  </conditionalFormatting>
  <conditionalFormatting sqref="L9">
    <cfRule type="expression" dxfId="27" priority="7">
      <formula>L8&lt;&gt;K8</formula>
    </cfRule>
    <cfRule type="expression" dxfId="26" priority="10">
      <formula>OR(L7="退",L7="休")</formula>
    </cfRule>
  </conditionalFormatting>
  <conditionalFormatting sqref="L13 L16 L19 L22 L25 L28 L31 L34 L37 L40 L43 L46 L49 L10">
    <cfRule type="expression" dxfId="25" priority="3">
      <formula>K11&lt;&gt;L11</formula>
    </cfRule>
    <cfRule type="expression" dxfId="24" priority="6">
      <formula>OR(L10="退",L10="休")</formula>
    </cfRule>
  </conditionalFormatting>
  <conditionalFormatting sqref="L11 L14 L17 L20 L23 L26 L29 L32 L35 L38 L41 L44 L47 L50">
    <cfRule type="expression" dxfId="23" priority="2">
      <formula>K11&lt;&gt;L11</formula>
    </cfRule>
    <cfRule type="expression" dxfId="22" priority="5">
      <formula>OR(L10="退",L10="休")</formula>
    </cfRule>
  </conditionalFormatting>
  <conditionalFormatting sqref="L12 L15 L18 L21 L24 L27 L30 L33 L36 L39 L42 L45 L48 L51">
    <cfRule type="expression" dxfId="21" priority="1">
      <formula>L11&lt;&gt;K11</formula>
    </cfRule>
    <cfRule type="expression" dxfId="20" priority="4">
      <formula>OR(L10="退",L10="休")</formula>
    </cfRule>
  </conditionalFormatting>
  <dataValidations count="1">
    <dataValidation type="list" allowBlank="1" showInputMessage="1" showErrorMessage="1" sqref="F31:Q31 F10:Q10 F28:Q28 F46:Q46 F43:Q43 F40:Q40 F37:Q37 F34:Q34 F25:Q25 F22:Q22 F19:Q19 F16:Q16 F13:Q13 F49:Q49 F7:Q7">
      <formula1>$U$6:$U$8</formula1>
    </dataValidation>
  </dataValidations>
  <printOptions horizontalCentered="1"/>
  <pageMargins left="0.70866141732283472" right="0.70866141732283472" top="0.74803149606299213" bottom="0.74803149606299213" header="0.31496062992125984" footer="0.31496062992125984"/>
  <pageSetup paperSize="9" scale="47" orientation="portrait" r:id="rId1"/>
  <headerFooter alignWithMargins="0">
    <oddHeader>&amp;L&amp;"ＭＳ Ｐ明朝,標準"&amp;16第１号様式の２（第３条関係）</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theme="8" tint="0.39997558519241921"/>
  </sheetPr>
  <dimension ref="A1:W46"/>
  <sheetViews>
    <sheetView view="pageBreakPreview" topLeftCell="A28" zoomScale="85" zoomScaleNormal="85" zoomScaleSheetLayoutView="85" workbookViewId="0">
      <selection activeCell="R42" sqref="R42"/>
    </sheetView>
  </sheetViews>
  <sheetFormatPr defaultColWidth="6.6640625" defaultRowHeight="23.25" customHeight="1"/>
  <cols>
    <col min="1" max="1" width="0.6640625" style="2" customWidth="1"/>
    <col min="2" max="2" width="6" style="2" customWidth="1"/>
    <col min="3" max="3" width="25.33203125" style="2" customWidth="1"/>
    <col min="4" max="4" width="7" style="2" bestFit="1" customWidth="1"/>
    <col min="5" max="5" width="8.77734375" style="2" customWidth="1"/>
    <col min="6" max="6" width="15.109375" style="2" customWidth="1"/>
    <col min="7" max="18" width="7.88671875" style="2" customWidth="1"/>
    <col min="19" max="19" width="2.33203125" style="2" customWidth="1"/>
    <col min="20" max="20" width="7.88671875" style="2" bestFit="1" customWidth="1"/>
    <col min="21" max="16384" width="6.6640625" style="2"/>
  </cols>
  <sheetData>
    <row r="1" spans="1:23" ht="23.25" customHeight="1">
      <c r="B1" s="458" t="s">
        <v>10</v>
      </c>
      <c r="C1" s="458"/>
      <c r="D1" s="458"/>
      <c r="E1" s="458"/>
      <c r="F1" s="458"/>
      <c r="G1" s="458"/>
      <c r="H1" s="458"/>
      <c r="I1" s="458"/>
      <c r="J1" s="458"/>
      <c r="K1" s="458"/>
      <c r="L1" s="458"/>
      <c r="M1" s="458"/>
      <c r="N1" s="458"/>
      <c r="O1" s="458"/>
      <c r="P1" s="458"/>
      <c r="Q1" s="458"/>
      <c r="R1" s="458"/>
      <c r="S1" s="470"/>
    </row>
    <row r="2" spans="1:23" ht="24" customHeight="1">
      <c r="A2" s="30"/>
      <c r="B2" s="313"/>
      <c r="C2" s="313"/>
      <c r="D2" s="313"/>
      <c r="E2" s="313"/>
      <c r="F2" s="313"/>
      <c r="G2" s="313"/>
      <c r="H2" s="313"/>
      <c r="I2" s="313"/>
      <c r="J2" s="313"/>
      <c r="K2" s="313"/>
      <c r="L2" s="313"/>
      <c r="M2" s="313"/>
      <c r="N2" s="313"/>
      <c r="O2" s="313"/>
      <c r="P2" s="313"/>
      <c r="Q2" s="313"/>
      <c r="R2" s="313"/>
    </row>
    <row r="3" spans="1:23" s="1" customFormat="1" ht="21.75" customHeight="1" thickBot="1">
      <c r="A3" s="27"/>
      <c r="B3" s="314"/>
      <c r="C3" s="314"/>
      <c r="D3" s="314"/>
      <c r="E3" s="314"/>
      <c r="F3" s="303"/>
      <c r="G3" s="301"/>
      <c r="H3" s="302"/>
      <c r="I3" s="302"/>
      <c r="J3" s="302"/>
      <c r="K3" s="302"/>
      <c r="L3" s="473" t="s">
        <v>14</v>
      </c>
      <c r="M3" s="473"/>
      <c r="N3" s="461" t="str">
        <f>児童総括表!C12</f>
        <v>申請書シートの施設名を入力してください</v>
      </c>
      <c r="O3" s="461"/>
      <c r="P3" s="461"/>
      <c r="Q3" s="461"/>
      <c r="R3" s="461"/>
    </row>
    <row r="4" spans="1:23" ht="6.75" customHeight="1">
      <c r="A4" s="14"/>
      <c r="B4" s="459" t="s">
        <v>18</v>
      </c>
      <c r="C4" s="459"/>
      <c r="D4" s="459"/>
      <c r="E4" s="304"/>
      <c r="F4" s="304"/>
      <c r="G4" s="304"/>
      <c r="H4" s="304"/>
      <c r="I4" s="304"/>
      <c r="J4" s="304"/>
      <c r="K4" s="304"/>
      <c r="L4" s="304"/>
      <c r="M4" s="304"/>
      <c r="N4" s="304"/>
      <c r="O4" s="304"/>
      <c r="P4" s="304"/>
      <c r="Q4" s="304"/>
      <c r="R4" s="304"/>
    </row>
    <row r="5" spans="1:23" ht="22.2" customHeight="1">
      <c r="A5" s="14"/>
      <c r="B5" s="460"/>
      <c r="C5" s="460"/>
      <c r="D5" s="460"/>
      <c r="E5" s="304"/>
      <c r="F5" s="304"/>
      <c r="G5" s="304"/>
      <c r="H5" s="304"/>
      <c r="I5" s="304"/>
      <c r="J5" s="304"/>
      <c r="K5" s="304"/>
      <c r="L5" s="304"/>
      <c r="M5" s="304"/>
      <c r="N5" s="304"/>
      <c r="O5" s="304"/>
      <c r="P5" s="304"/>
      <c r="Q5" s="304"/>
      <c r="R5" s="304"/>
    </row>
    <row r="6" spans="1:23" s="3" customFormat="1" ht="35.4" customHeight="1">
      <c r="A6" s="17"/>
      <c r="B6" s="305" t="s">
        <v>0</v>
      </c>
      <c r="C6" s="315" t="s">
        <v>1</v>
      </c>
      <c r="D6" s="316" t="s">
        <v>12</v>
      </c>
      <c r="E6" s="308" t="s">
        <v>13</v>
      </c>
      <c r="F6" s="308" t="s">
        <v>241</v>
      </c>
      <c r="G6" s="309">
        <v>4</v>
      </c>
      <c r="H6" s="310">
        <v>5</v>
      </c>
      <c r="I6" s="310">
        <v>6</v>
      </c>
      <c r="J6" s="310">
        <v>7</v>
      </c>
      <c r="K6" s="310">
        <v>8</v>
      </c>
      <c r="L6" s="310">
        <v>9</v>
      </c>
      <c r="M6" s="310">
        <v>10</v>
      </c>
      <c r="N6" s="310">
        <v>11</v>
      </c>
      <c r="O6" s="310">
        <v>12</v>
      </c>
      <c r="P6" s="310">
        <v>1</v>
      </c>
      <c r="Q6" s="310">
        <v>2</v>
      </c>
      <c r="R6" s="311">
        <v>3</v>
      </c>
      <c r="S6" s="4"/>
      <c r="T6" s="3">
        <v>0</v>
      </c>
      <c r="U6" s="3" t="s">
        <v>15</v>
      </c>
      <c r="V6" s="3">
        <v>3</v>
      </c>
      <c r="W6" s="3" t="s">
        <v>16</v>
      </c>
    </row>
    <row r="7" spans="1:23" s="3" customFormat="1" ht="36.6" customHeight="1">
      <c r="A7" s="17"/>
      <c r="B7" s="28">
        <v>1</v>
      </c>
      <c r="C7" s="326"/>
      <c r="D7" s="326"/>
      <c r="E7" s="362"/>
      <c r="F7" s="364"/>
      <c r="G7" s="317"/>
      <c r="H7" s="318"/>
      <c r="I7" s="318"/>
      <c r="J7" s="318"/>
      <c r="K7" s="318"/>
      <c r="L7" s="318"/>
      <c r="M7" s="318"/>
      <c r="N7" s="318"/>
      <c r="O7" s="318"/>
      <c r="P7" s="318"/>
      <c r="Q7" s="318"/>
      <c r="R7" s="319"/>
      <c r="S7" s="5"/>
    </row>
    <row r="8" spans="1:23" s="3" customFormat="1" ht="36.6" customHeight="1">
      <c r="A8" s="17"/>
      <c r="B8" s="28">
        <v>2</v>
      </c>
      <c r="C8" s="326"/>
      <c r="D8" s="326"/>
      <c r="E8" s="362"/>
      <c r="F8" s="364"/>
      <c r="G8" s="317"/>
      <c r="H8" s="318"/>
      <c r="I8" s="318"/>
      <c r="J8" s="318"/>
      <c r="K8" s="318"/>
      <c r="L8" s="318"/>
      <c r="M8" s="318"/>
      <c r="N8" s="318"/>
      <c r="O8" s="318"/>
      <c r="P8" s="318"/>
      <c r="Q8" s="318"/>
      <c r="R8" s="319"/>
      <c r="S8" s="5"/>
    </row>
    <row r="9" spans="1:23" s="3" customFormat="1" ht="36.6" customHeight="1">
      <c r="A9" s="17"/>
      <c r="B9" s="28">
        <v>3</v>
      </c>
      <c r="C9" s="326"/>
      <c r="D9" s="326"/>
      <c r="E9" s="362"/>
      <c r="F9" s="364"/>
      <c r="G9" s="317"/>
      <c r="H9" s="318"/>
      <c r="I9" s="318"/>
      <c r="J9" s="318"/>
      <c r="K9" s="318"/>
      <c r="L9" s="318"/>
      <c r="M9" s="318"/>
      <c r="N9" s="318"/>
      <c r="O9" s="318"/>
      <c r="P9" s="318"/>
      <c r="Q9" s="318"/>
      <c r="R9" s="319"/>
      <c r="S9" s="5"/>
    </row>
    <row r="10" spans="1:23" s="3" customFormat="1" ht="36.6" customHeight="1">
      <c r="A10" s="17"/>
      <c r="B10" s="28">
        <v>4</v>
      </c>
      <c r="C10" s="326"/>
      <c r="D10" s="326"/>
      <c r="E10" s="362"/>
      <c r="F10" s="364"/>
      <c r="G10" s="317"/>
      <c r="H10" s="318"/>
      <c r="I10" s="318"/>
      <c r="J10" s="318"/>
      <c r="K10" s="318"/>
      <c r="L10" s="318"/>
      <c r="M10" s="318"/>
      <c r="N10" s="318"/>
      <c r="O10" s="318"/>
      <c r="P10" s="318"/>
      <c r="Q10" s="318"/>
      <c r="R10" s="319"/>
      <c r="S10" s="5"/>
    </row>
    <row r="11" spans="1:23" ht="36.6" customHeight="1">
      <c r="A11" s="14"/>
      <c r="B11" s="28">
        <v>5</v>
      </c>
      <c r="C11" s="326"/>
      <c r="D11" s="326"/>
      <c r="E11" s="362"/>
      <c r="F11" s="364"/>
      <c r="G11" s="317"/>
      <c r="H11" s="318"/>
      <c r="I11" s="318"/>
      <c r="J11" s="318"/>
      <c r="K11" s="318"/>
      <c r="L11" s="318"/>
      <c r="M11" s="318"/>
      <c r="N11" s="318"/>
      <c r="O11" s="318"/>
      <c r="P11" s="318"/>
      <c r="Q11" s="318"/>
      <c r="R11" s="319"/>
    </row>
    <row r="12" spans="1:23" ht="36.6" customHeight="1">
      <c r="A12" s="14"/>
      <c r="B12" s="28">
        <v>6</v>
      </c>
      <c r="C12" s="326"/>
      <c r="D12" s="326"/>
      <c r="E12" s="362"/>
      <c r="F12" s="364"/>
      <c r="G12" s="317"/>
      <c r="H12" s="318"/>
      <c r="I12" s="318"/>
      <c r="J12" s="318"/>
      <c r="K12" s="318"/>
      <c r="L12" s="318"/>
      <c r="M12" s="318"/>
      <c r="N12" s="318"/>
      <c r="O12" s="318"/>
      <c r="P12" s="318"/>
      <c r="Q12" s="318"/>
      <c r="R12" s="319"/>
    </row>
    <row r="13" spans="1:23" ht="36.6" customHeight="1">
      <c r="A13" s="14"/>
      <c r="B13" s="28">
        <v>7</v>
      </c>
      <c r="C13" s="326"/>
      <c r="D13" s="326"/>
      <c r="E13" s="362"/>
      <c r="F13" s="364"/>
      <c r="G13" s="317"/>
      <c r="H13" s="318"/>
      <c r="I13" s="318"/>
      <c r="J13" s="318"/>
      <c r="K13" s="318"/>
      <c r="L13" s="318"/>
      <c r="M13" s="318"/>
      <c r="N13" s="318"/>
      <c r="O13" s="318"/>
      <c r="P13" s="318"/>
      <c r="Q13" s="318"/>
      <c r="R13" s="319"/>
    </row>
    <row r="14" spans="1:23" ht="36.6" customHeight="1">
      <c r="A14" s="14"/>
      <c r="B14" s="28">
        <v>8</v>
      </c>
      <c r="C14" s="326"/>
      <c r="D14" s="326"/>
      <c r="E14" s="362"/>
      <c r="F14" s="364"/>
      <c r="G14" s="317"/>
      <c r="H14" s="318"/>
      <c r="I14" s="318"/>
      <c r="J14" s="318"/>
      <c r="K14" s="318"/>
      <c r="L14" s="318"/>
      <c r="M14" s="318"/>
      <c r="N14" s="318"/>
      <c r="O14" s="318"/>
      <c r="P14" s="318"/>
      <c r="Q14" s="318"/>
      <c r="R14" s="319"/>
    </row>
    <row r="15" spans="1:23" ht="36.6" customHeight="1">
      <c r="A15" s="14"/>
      <c r="B15" s="28">
        <v>9</v>
      </c>
      <c r="C15" s="326"/>
      <c r="D15" s="326"/>
      <c r="E15" s="362"/>
      <c r="F15" s="364"/>
      <c r="G15" s="317"/>
      <c r="H15" s="318"/>
      <c r="I15" s="318"/>
      <c r="J15" s="318"/>
      <c r="K15" s="318"/>
      <c r="L15" s="318"/>
      <c r="M15" s="318"/>
      <c r="N15" s="318"/>
      <c r="O15" s="318"/>
      <c r="P15" s="318"/>
      <c r="Q15" s="318"/>
      <c r="R15" s="319"/>
    </row>
    <row r="16" spans="1:23" ht="36.6" customHeight="1">
      <c r="A16" s="14"/>
      <c r="B16" s="28">
        <v>10</v>
      </c>
      <c r="C16" s="326"/>
      <c r="D16" s="326"/>
      <c r="E16" s="362"/>
      <c r="F16" s="364"/>
      <c r="G16" s="317"/>
      <c r="H16" s="318"/>
      <c r="I16" s="318"/>
      <c r="J16" s="318"/>
      <c r="K16" s="318"/>
      <c r="L16" s="318"/>
      <c r="M16" s="318"/>
      <c r="N16" s="318"/>
      <c r="O16" s="318"/>
      <c r="P16" s="318"/>
      <c r="Q16" s="318"/>
      <c r="R16" s="319"/>
    </row>
    <row r="17" spans="1:18" ht="36.6" customHeight="1">
      <c r="A17" s="14"/>
      <c r="B17" s="28">
        <v>11</v>
      </c>
      <c r="C17" s="326"/>
      <c r="D17" s="326"/>
      <c r="E17" s="362"/>
      <c r="F17" s="364"/>
      <c r="G17" s="317"/>
      <c r="H17" s="318"/>
      <c r="I17" s="318"/>
      <c r="J17" s="318"/>
      <c r="K17" s="318"/>
      <c r="L17" s="318"/>
      <c r="M17" s="318"/>
      <c r="N17" s="318"/>
      <c r="O17" s="318"/>
      <c r="P17" s="318"/>
      <c r="Q17" s="318"/>
      <c r="R17" s="319"/>
    </row>
    <row r="18" spans="1:18" ht="36.6" customHeight="1">
      <c r="A18" s="14"/>
      <c r="B18" s="28">
        <v>12</v>
      </c>
      <c r="C18" s="326"/>
      <c r="D18" s="326"/>
      <c r="E18" s="362"/>
      <c r="F18" s="364"/>
      <c r="G18" s="317"/>
      <c r="H18" s="318"/>
      <c r="I18" s="318"/>
      <c r="J18" s="318"/>
      <c r="K18" s="318"/>
      <c r="L18" s="318"/>
      <c r="M18" s="318"/>
      <c r="N18" s="318"/>
      <c r="O18" s="318"/>
      <c r="P18" s="318"/>
      <c r="Q18" s="318"/>
      <c r="R18" s="319"/>
    </row>
    <row r="19" spans="1:18" ht="36.6" customHeight="1">
      <c r="A19" s="14"/>
      <c r="B19" s="28">
        <v>13</v>
      </c>
      <c r="C19" s="326"/>
      <c r="D19" s="326"/>
      <c r="E19" s="362"/>
      <c r="F19" s="364"/>
      <c r="G19" s="317"/>
      <c r="H19" s="318"/>
      <c r="I19" s="318"/>
      <c r="J19" s="318"/>
      <c r="K19" s="318"/>
      <c r="L19" s="318"/>
      <c r="M19" s="318"/>
      <c r="N19" s="318"/>
      <c r="O19" s="318"/>
      <c r="P19" s="318"/>
      <c r="Q19" s="318"/>
      <c r="R19" s="319"/>
    </row>
    <row r="20" spans="1:18" ht="36.6" customHeight="1">
      <c r="A20" s="14"/>
      <c r="B20" s="28">
        <v>14</v>
      </c>
      <c r="C20" s="326"/>
      <c r="D20" s="326"/>
      <c r="E20" s="362"/>
      <c r="F20" s="364"/>
      <c r="G20" s="317"/>
      <c r="H20" s="318"/>
      <c r="I20" s="318"/>
      <c r="J20" s="318"/>
      <c r="K20" s="318"/>
      <c r="L20" s="318"/>
      <c r="M20" s="318"/>
      <c r="N20" s="318"/>
      <c r="O20" s="318"/>
      <c r="P20" s="318"/>
      <c r="Q20" s="318"/>
      <c r="R20" s="319"/>
    </row>
    <row r="21" spans="1:18" ht="36.6" customHeight="1">
      <c r="A21" s="14"/>
      <c r="B21" s="28">
        <v>15</v>
      </c>
      <c r="C21" s="326"/>
      <c r="D21" s="326"/>
      <c r="E21" s="362"/>
      <c r="F21" s="364"/>
      <c r="G21" s="317"/>
      <c r="H21" s="318"/>
      <c r="I21" s="318"/>
      <c r="J21" s="318"/>
      <c r="K21" s="318"/>
      <c r="L21" s="318"/>
      <c r="M21" s="318"/>
      <c r="N21" s="318"/>
      <c r="O21" s="318"/>
      <c r="P21" s="318"/>
      <c r="Q21" s="318"/>
      <c r="R21" s="319"/>
    </row>
    <row r="22" spans="1:18" ht="36.6" customHeight="1">
      <c r="A22" s="14"/>
      <c r="B22" s="28">
        <v>16</v>
      </c>
      <c r="C22" s="326"/>
      <c r="D22" s="326"/>
      <c r="E22" s="362"/>
      <c r="F22" s="364"/>
      <c r="G22" s="317"/>
      <c r="H22" s="318"/>
      <c r="I22" s="318"/>
      <c r="J22" s="318"/>
      <c r="K22" s="318"/>
      <c r="L22" s="318"/>
      <c r="M22" s="318"/>
      <c r="N22" s="318"/>
      <c r="O22" s="318"/>
      <c r="P22" s="318"/>
      <c r="Q22" s="318"/>
      <c r="R22" s="319"/>
    </row>
    <row r="23" spans="1:18" ht="36.6" customHeight="1">
      <c r="A23" s="14"/>
      <c r="B23" s="28">
        <v>17</v>
      </c>
      <c r="C23" s="326"/>
      <c r="D23" s="326"/>
      <c r="E23" s="362"/>
      <c r="F23" s="364"/>
      <c r="G23" s="317"/>
      <c r="H23" s="318"/>
      <c r="I23" s="318"/>
      <c r="J23" s="318"/>
      <c r="K23" s="318"/>
      <c r="L23" s="318"/>
      <c r="M23" s="318"/>
      <c r="N23" s="318"/>
      <c r="O23" s="318"/>
      <c r="P23" s="318"/>
      <c r="Q23" s="318"/>
      <c r="R23" s="319"/>
    </row>
    <row r="24" spans="1:18" ht="36.6" customHeight="1">
      <c r="A24" s="14"/>
      <c r="B24" s="28">
        <v>18</v>
      </c>
      <c r="C24" s="326"/>
      <c r="D24" s="326"/>
      <c r="E24" s="362"/>
      <c r="F24" s="364"/>
      <c r="G24" s="317"/>
      <c r="H24" s="318"/>
      <c r="I24" s="318"/>
      <c r="J24" s="318"/>
      <c r="K24" s="318"/>
      <c r="L24" s="318"/>
      <c r="M24" s="318"/>
      <c r="N24" s="318"/>
      <c r="O24" s="318"/>
      <c r="P24" s="318"/>
      <c r="Q24" s="318"/>
      <c r="R24" s="319"/>
    </row>
    <row r="25" spans="1:18" ht="36.6" customHeight="1">
      <c r="A25" s="14"/>
      <c r="B25" s="28">
        <v>19</v>
      </c>
      <c r="C25" s="326"/>
      <c r="D25" s="326"/>
      <c r="E25" s="362"/>
      <c r="F25" s="364"/>
      <c r="G25" s="317"/>
      <c r="H25" s="318"/>
      <c r="I25" s="318"/>
      <c r="J25" s="318"/>
      <c r="K25" s="318"/>
      <c r="L25" s="318"/>
      <c r="M25" s="318"/>
      <c r="N25" s="318"/>
      <c r="O25" s="318"/>
      <c r="P25" s="318"/>
      <c r="Q25" s="318"/>
      <c r="R25" s="319"/>
    </row>
    <row r="26" spans="1:18" ht="36.6" customHeight="1">
      <c r="A26" s="14"/>
      <c r="B26" s="28">
        <v>20</v>
      </c>
      <c r="C26" s="326"/>
      <c r="D26" s="326"/>
      <c r="E26" s="362"/>
      <c r="F26" s="364"/>
      <c r="G26" s="317"/>
      <c r="H26" s="318"/>
      <c r="I26" s="318"/>
      <c r="J26" s="318"/>
      <c r="K26" s="318"/>
      <c r="L26" s="318"/>
      <c r="M26" s="318"/>
      <c r="N26" s="318"/>
      <c r="O26" s="318"/>
      <c r="P26" s="318"/>
      <c r="Q26" s="318"/>
      <c r="R26" s="319"/>
    </row>
    <row r="27" spans="1:18" ht="36.6" customHeight="1">
      <c r="A27" s="14"/>
      <c r="B27" s="28">
        <v>21</v>
      </c>
      <c r="C27" s="326"/>
      <c r="D27" s="326"/>
      <c r="E27" s="362"/>
      <c r="F27" s="364"/>
      <c r="G27" s="317"/>
      <c r="H27" s="318"/>
      <c r="I27" s="318"/>
      <c r="J27" s="318"/>
      <c r="K27" s="318"/>
      <c r="L27" s="318"/>
      <c r="M27" s="318"/>
      <c r="N27" s="318"/>
      <c r="O27" s="318"/>
      <c r="P27" s="318"/>
      <c r="Q27" s="318"/>
      <c r="R27" s="319"/>
    </row>
    <row r="28" spans="1:18" ht="36.6" customHeight="1">
      <c r="A28" s="14"/>
      <c r="B28" s="28">
        <v>22</v>
      </c>
      <c r="C28" s="326"/>
      <c r="D28" s="326"/>
      <c r="E28" s="362"/>
      <c r="F28" s="364"/>
      <c r="G28" s="317"/>
      <c r="H28" s="318"/>
      <c r="I28" s="318"/>
      <c r="J28" s="318"/>
      <c r="K28" s="318"/>
      <c r="L28" s="318"/>
      <c r="M28" s="318"/>
      <c r="N28" s="318"/>
      <c r="O28" s="318"/>
      <c r="P28" s="318"/>
      <c r="Q28" s="318"/>
      <c r="R28" s="319"/>
    </row>
    <row r="29" spans="1:18" ht="36.6" customHeight="1">
      <c r="A29" s="14"/>
      <c r="B29" s="28">
        <v>23</v>
      </c>
      <c r="C29" s="326"/>
      <c r="D29" s="326"/>
      <c r="E29" s="362"/>
      <c r="F29" s="364"/>
      <c r="G29" s="317"/>
      <c r="H29" s="318"/>
      <c r="I29" s="318"/>
      <c r="J29" s="318"/>
      <c r="K29" s="318"/>
      <c r="L29" s="318"/>
      <c r="M29" s="318"/>
      <c r="N29" s="318"/>
      <c r="O29" s="318"/>
      <c r="P29" s="318"/>
      <c r="Q29" s="318"/>
      <c r="R29" s="319"/>
    </row>
    <row r="30" spans="1:18" ht="36.6" customHeight="1">
      <c r="A30" s="14"/>
      <c r="B30" s="28">
        <v>24</v>
      </c>
      <c r="C30" s="326"/>
      <c r="D30" s="326"/>
      <c r="E30" s="362"/>
      <c r="F30" s="364"/>
      <c r="G30" s="317"/>
      <c r="H30" s="318"/>
      <c r="I30" s="318"/>
      <c r="J30" s="318"/>
      <c r="K30" s="318"/>
      <c r="L30" s="318"/>
      <c r="M30" s="318"/>
      <c r="N30" s="318"/>
      <c r="O30" s="318"/>
      <c r="P30" s="318"/>
      <c r="Q30" s="318"/>
      <c r="R30" s="319"/>
    </row>
    <row r="31" spans="1:18" ht="36.6" customHeight="1" thickBot="1">
      <c r="A31" s="14"/>
      <c r="B31" s="34">
        <v>25</v>
      </c>
      <c r="C31" s="331"/>
      <c r="D31" s="331"/>
      <c r="E31" s="363"/>
      <c r="F31" s="365"/>
      <c r="G31" s="332"/>
      <c r="H31" s="333"/>
      <c r="I31" s="333"/>
      <c r="J31" s="333"/>
      <c r="K31" s="333"/>
      <c r="L31" s="333"/>
      <c r="M31" s="333"/>
      <c r="N31" s="333"/>
      <c r="O31" s="333"/>
      <c r="P31" s="333"/>
      <c r="Q31" s="333"/>
      <c r="R31" s="334"/>
    </row>
    <row r="32" spans="1:18" ht="30" customHeight="1" thickTop="1">
      <c r="B32" s="471" t="s">
        <v>44</v>
      </c>
      <c r="C32" s="471"/>
      <c r="D32" s="471"/>
      <c r="E32" s="471"/>
      <c r="F32" s="471"/>
      <c r="G32" s="31">
        <f>SUM(G33:G38)</f>
        <v>0</v>
      </c>
      <c r="H32" s="32">
        <f t="shared" ref="H32:R32" si="0">SUM(H33:H38)</f>
        <v>0</v>
      </c>
      <c r="I32" s="32">
        <f t="shared" si="0"/>
        <v>0</v>
      </c>
      <c r="J32" s="32">
        <f t="shared" si="0"/>
        <v>0</v>
      </c>
      <c r="K32" s="32">
        <f t="shared" si="0"/>
        <v>0</v>
      </c>
      <c r="L32" s="32">
        <f t="shared" si="0"/>
        <v>0</v>
      </c>
      <c r="M32" s="32">
        <f t="shared" si="0"/>
        <v>0</v>
      </c>
      <c r="N32" s="32">
        <f t="shared" si="0"/>
        <v>0</v>
      </c>
      <c r="O32" s="32">
        <f t="shared" si="0"/>
        <v>0</v>
      </c>
      <c r="P32" s="32">
        <f t="shared" si="0"/>
        <v>0</v>
      </c>
      <c r="Q32" s="32">
        <f t="shared" si="0"/>
        <v>0</v>
      </c>
      <c r="R32" s="33">
        <f t="shared" si="0"/>
        <v>0</v>
      </c>
    </row>
    <row r="33" spans="2:18" ht="25.2" customHeight="1">
      <c r="B33" s="472">
        <v>0</v>
      </c>
      <c r="C33" s="472"/>
      <c r="D33" s="472"/>
      <c r="E33" s="472"/>
      <c r="F33" s="472"/>
      <c r="G33" s="35">
        <f>COUNTIFS($D$7:$D$31,$B33,G$7:G$31,"○")</f>
        <v>0</v>
      </c>
      <c r="H33" s="36">
        <f t="shared" ref="H33:R33" si="1">COUNTIFS($D$7:$D$31,$B33,H$7:H$31,"○")</f>
        <v>0</v>
      </c>
      <c r="I33" s="36">
        <f t="shared" si="1"/>
        <v>0</v>
      </c>
      <c r="J33" s="36">
        <f t="shared" si="1"/>
        <v>0</v>
      </c>
      <c r="K33" s="36">
        <f t="shared" si="1"/>
        <v>0</v>
      </c>
      <c r="L33" s="36">
        <f t="shared" si="1"/>
        <v>0</v>
      </c>
      <c r="M33" s="36">
        <f t="shared" si="1"/>
        <v>0</v>
      </c>
      <c r="N33" s="36">
        <f t="shared" si="1"/>
        <v>0</v>
      </c>
      <c r="O33" s="36">
        <f t="shared" si="1"/>
        <v>0</v>
      </c>
      <c r="P33" s="36">
        <f t="shared" si="1"/>
        <v>0</v>
      </c>
      <c r="Q33" s="36">
        <f t="shared" si="1"/>
        <v>0</v>
      </c>
      <c r="R33" s="341">
        <f t="shared" si="1"/>
        <v>0</v>
      </c>
    </row>
    <row r="34" spans="2:18" ht="25.2" customHeight="1">
      <c r="B34" s="472">
        <v>1</v>
      </c>
      <c r="C34" s="472"/>
      <c r="D34" s="472"/>
      <c r="E34" s="472"/>
      <c r="F34" s="472"/>
      <c r="G34" s="35">
        <f t="shared" ref="G34:R38" si="2">COUNTIFS($D$7:$D$31,$B34,G$7:G$31,"○")</f>
        <v>0</v>
      </c>
      <c r="H34" s="36">
        <f t="shared" si="2"/>
        <v>0</v>
      </c>
      <c r="I34" s="36">
        <f t="shared" si="2"/>
        <v>0</v>
      </c>
      <c r="J34" s="36">
        <f t="shared" si="2"/>
        <v>0</v>
      </c>
      <c r="K34" s="36">
        <f t="shared" si="2"/>
        <v>0</v>
      </c>
      <c r="L34" s="36">
        <f t="shared" si="2"/>
        <v>0</v>
      </c>
      <c r="M34" s="36">
        <f t="shared" si="2"/>
        <v>0</v>
      </c>
      <c r="N34" s="36">
        <f t="shared" si="2"/>
        <v>0</v>
      </c>
      <c r="O34" s="36">
        <f t="shared" si="2"/>
        <v>0</v>
      </c>
      <c r="P34" s="36">
        <f t="shared" si="2"/>
        <v>0</v>
      </c>
      <c r="Q34" s="36">
        <f t="shared" si="2"/>
        <v>0</v>
      </c>
      <c r="R34" s="341">
        <f t="shared" si="2"/>
        <v>0</v>
      </c>
    </row>
    <row r="35" spans="2:18" ht="25.2" customHeight="1">
      <c r="B35" s="472">
        <v>2</v>
      </c>
      <c r="C35" s="472"/>
      <c r="D35" s="472"/>
      <c r="E35" s="472"/>
      <c r="F35" s="472"/>
      <c r="G35" s="342">
        <f t="shared" si="2"/>
        <v>0</v>
      </c>
      <c r="H35" s="343">
        <f t="shared" si="2"/>
        <v>0</v>
      </c>
      <c r="I35" s="343">
        <f t="shared" si="2"/>
        <v>0</v>
      </c>
      <c r="J35" s="343">
        <f t="shared" si="2"/>
        <v>0</v>
      </c>
      <c r="K35" s="343">
        <f t="shared" si="2"/>
        <v>0</v>
      </c>
      <c r="L35" s="343">
        <f t="shared" si="2"/>
        <v>0</v>
      </c>
      <c r="M35" s="343">
        <f t="shared" si="2"/>
        <v>0</v>
      </c>
      <c r="N35" s="343">
        <f t="shared" si="2"/>
        <v>0</v>
      </c>
      <c r="O35" s="343">
        <f t="shared" si="2"/>
        <v>0</v>
      </c>
      <c r="P35" s="343">
        <f t="shared" si="2"/>
        <v>0</v>
      </c>
      <c r="Q35" s="343">
        <f t="shared" si="2"/>
        <v>0</v>
      </c>
      <c r="R35" s="344">
        <f t="shared" si="2"/>
        <v>0</v>
      </c>
    </row>
    <row r="36" spans="2:18" ht="25.2" customHeight="1">
      <c r="B36" s="472">
        <v>3</v>
      </c>
      <c r="C36" s="472"/>
      <c r="D36" s="472"/>
      <c r="E36" s="472"/>
      <c r="F36" s="472"/>
      <c r="G36" s="342">
        <f t="shared" si="2"/>
        <v>0</v>
      </c>
      <c r="H36" s="343">
        <f t="shared" si="2"/>
        <v>0</v>
      </c>
      <c r="I36" s="343">
        <f t="shared" si="2"/>
        <v>0</v>
      </c>
      <c r="J36" s="343">
        <f t="shared" si="2"/>
        <v>0</v>
      </c>
      <c r="K36" s="343">
        <f t="shared" si="2"/>
        <v>0</v>
      </c>
      <c r="L36" s="343">
        <f t="shared" si="2"/>
        <v>0</v>
      </c>
      <c r="M36" s="343">
        <f t="shared" si="2"/>
        <v>0</v>
      </c>
      <c r="N36" s="343">
        <f t="shared" si="2"/>
        <v>0</v>
      </c>
      <c r="O36" s="343">
        <f t="shared" si="2"/>
        <v>0</v>
      </c>
      <c r="P36" s="343">
        <f t="shared" si="2"/>
        <v>0</v>
      </c>
      <c r="Q36" s="343">
        <f t="shared" si="2"/>
        <v>0</v>
      </c>
      <c r="R36" s="344">
        <f t="shared" si="2"/>
        <v>0</v>
      </c>
    </row>
    <row r="37" spans="2:18" ht="25.2" customHeight="1">
      <c r="B37" s="472">
        <v>4</v>
      </c>
      <c r="C37" s="472"/>
      <c r="D37" s="472"/>
      <c r="E37" s="472"/>
      <c r="F37" s="472"/>
      <c r="G37" s="342">
        <f t="shared" si="2"/>
        <v>0</v>
      </c>
      <c r="H37" s="343">
        <f t="shared" si="2"/>
        <v>0</v>
      </c>
      <c r="I37" s="343">
        <f t="shared" si="2"/>
        <v>0</v>
      </c>
      <c r="J37" s="343">
        <f t="shared" si="2"/>
        <v>0</v>
      </c>
      <c r="K37" s="343">
        <f t="shared" si="2"/>
        <v>0</v>
      </c>
      <c r="L37" s="343">
        <f t="shared" si="2"/>
        <v>0</v>
      </c>
      <c r="M37" s="343">
        <f t="shared" si="2"/>
        <v>0</v>
      </c>
      <c r="N37" s="343">
        <f t="shared" si="2"/>
        <v>0</v>
      </c>
      <c r="O37" s="343">
        <f t="shared" si="2"/>
        <v>0</v>
      </c>
      <c r="P37" s="343">
        <f t="shared" si="2"/>
        <v>0</v>
      </c>
      <c r="Q37" s="343">
        <f t="shared" si="2"/>
        <v>0</v>
      </c>
      <c r="R37" s="344">
        <f t="shared" si="2"/>
        <v>0</v>
      </c>
    </row>
    <row r="38" spans="2:18" ht="25.2" customHeight="1">
      <c r="B38" s="472">
        <v>5</v>
      </c>
      <c r="C38" s="472"/>
      <c r="D38" s="472"/>
      <c r="E38" s="472"/>
      <c r="F38" s="472"/>
      <c r="G38" s="342">
        <f t="shared" si="2"/>
        <v>0</v>
      </c>
      <c r="H38" s="343">
        <f t="shared" si="2"/>
        <v>0</v>
      </c>
      <c r="I38" s="343">
        <f t="shared" si="2"/>
        <v>0</v>
      </c>
      <c r="J38" s="343">
        <f t="shared" si="2"/>
        <v>0</v>
      </c>
      <c r="K38" s="343">
        <f t="shared" si="2"/>
        <v>0</v>
      </c>
      <c r="L38" s="343">
        <f t="shared" si="2"/>
        <v>0</v>
      </c>
      <c r="M38" s="343">
        <f t="shared" si="2"/>
        <v>0</v>
      </c>
      <c r="N38" s="343">
        <f t="shared" si="2"/>
        <v>0</v>
      </c>
      <c r="O38" s="343">
        <f t="shared" si="2"/>
        <v>0</v>
      </c>
      <c r="P38" s="343">
        <f t="shared" si="2"/>
        <v>0</v>
      </c>
      <c r="Q38" s="343">
        <f t="shared" si="2"/>
        <v>0</v>
      </c>
      <c r="R38" s="344">
        <f t="shared" si="2"/>
        <v>0</v>
      </c>
    </row>
    <row r="40" spans="2:18" ht="23.25" customHeight="1">
      <c r="G40" s="35">
        <f t="shared" ref="G40:R40" si="3">COUNTIFS($D$7:$D$31,$B33,G$7:G$31,"休")</f>
        <v>0</v>
      </c>
      <c r="H40" s="35">
        <f t="shared" si="3"/>
        <v>0</v>
      </c>
      <c r="I40" s="35">
        <f t="shared" si="3"/>
        <v>0</v>
      </c>
      <c r="J40" s="35">
        <f t="shared" si="3"/>
        <v>0</v>
      </c>
      <c r="K40" s="35">
        <f t="shared" si="3"/>
        <v>0</v>
      </c>
      <c r="L40" s="35">
        <f t="shared" si="3"/>
        <v>0</v>
      </c>
      <c r="M40" s="35">
        <f t="shared" si="3"/>
        <v>0</v>
      </c>
      <c r="N40" s="35">
        <f t="shared" si="3"/>
        <v>0</v>
      </c>
      <c r="O40" s="35">
        <f t="shared" si="3"/>
        <v>0</v>
      </c>
      <c r="P40" s="35">
        <f t="shared" si="3"/>
        <v>0</v>
      </c>
      <c r="Q40" s="35">
        <f t="shared" si="3"/>
        <v>0</v>
      </c>
      <c r="R40" s="35">
        <f t="shared" si="3"/>
        <v>0</v>
      </c>
    </row>
    <row r="41" spans="2:18" ht="23.25" customHeight="1">
      <c r="G41" s="35">
        <f t="shared" ref="G41:R41" si="4">COUNTIFS($D$7:$D$31,$B34,G$7:G$31,"休")</f>
        <v>0</v>
      </c>
      <c r="H41" s="35">
        <f t="shared" si="4"/>
        <v>0</v>
      </c>
      <c r="I41" s="35">
        <f t="shared" si="4"/>
        <v>0</v>
      </c>
      <c r="J41" s="35">
        <f t="shared" si="4"/>
        <v>0</v>
      </c>
      <c r="K41" s="35">
        <f t="shared" si="4"/>
        <v>0</v>
      </c>
      <c r="L41" s="35">
        <f t="shared" si="4"/>
        <v>0</v>
      </c>
      <c r="M41" s="35">
        <f t="shared" si="4"/>
        <v>0</v>
      </c>
      <c r="N41" s="35">
        <f t="shared" si="4"/>
        <v>0</v>
      </c>
      <c r="O41" s="35">
        <f t="shared" si="4"/>
        <v>0</v>
      </c>
      <c r="P41" s="35">
        <f t="shared" si="4"/>
        <v>0</v>
      </c>
      <c r="Q41" s="35">
        <f t="shared" si="4"/>
        <v>0</v>
      </c>
      <c r="R41" s="35">
        <f t="shared" si="4"/>
        <v>0</v>
      </c>
    </row>
    <row r="42" spans="2:18" ht="23.25" customHeight="1">
      <c r="G42" s="35">
        <f t="shared" ref="G42:R42" si="5">COUNTIFS($D$7:$D$31,$B35,G$7:G$31,"休")</f>
        <v>0</v>
      </c>
      <c r="H42" s="35">
        <f t="shared" si="5"/>
        <v>0</v>
      </c>
      <c r="I42" s="35">
        <f t="shared" si="5"/>
        <v>0</v>
      </c>
      <c r="J42" s="35">
        <f t="shared" si="5"/>
        <v>0</v>
      </c>
      <c r="K42" s="35">
        <f t="shared" si="5"/>
        <v>0</v>
      </c>
      <c r="L42" s="35">
        <f t="shared" si="5"/>
        <v>0</v>
      </c>
      <c r="M42" s="35">
        <f t="shared" si="5"/>
        <v>0</v>
      </c>
      <c r="N42" s="35">
        <f t="shared" si="5"/>
        <v>0</v>
      </c>
      <c r="O42" s="35">
        <f t="shared" si="5"/>
        <v>0</v>
      </c>
      <c r="P42" s="35">
        <f t="shared" si="5"/>
        <v>0</v>
      </c>
      <c r="Q42" s="35">
        <f t="shared" si="5"/>
        <v>0</v>
      </c>
      <c r="R42" s="35">
        <f t="shared" si="5"/>
        <v>0</v>
      </c>
    </row>
    <row r="43" spans="2:18" ht="23.25" customHeight="1">
      <c r="G43" s="35">
        <f t="shared" ref="G43:R43" si="6">COUNTIFS($D$7:$D$31,$B36,G$7:G$31,"休")</f>
        <v>0</v>
      </c>
      <c r="H43" s="35">
        <f t="shared" si="6"/>
        <v>0</v>
      </c>
      <c r="I43" s="35">
        <f t="shared" si="6"/>
        <v>0</v>
      </c>
      <c r="J43" s="35">
        <f t="shared" si="6"/>
        <v>0</v>
      </c>
      <c r="K43" s="35">
        <f t="shared" si="6"/>
        <v>0</v>
      </c>
      <c r="L43" s="35">
        <f t="shared" si="6"/>
        <v>0</v>
      </c>
      <c r="M43" s="35">
        <f t="shared" si="6"/>
        <v>0</v>
      </c>
      <c r="N43" s="35">
        <f t="shared" si="6"/>
        <v>0</v>
      </c>
      <c r="O43" s="35">
        <f t="shared" si="6"/>
        <v>0</v>
      </c>
      <c r="P43" s="35">
        <f t="shared" si="6"/>
        <v>0</v>
      </c>
      <c r="Q43" s="35">
        <f t="shared" si="6"/>
        <v>0</v>
      </c>
      <c r="R43" s="35">
        <f t="shared" si="6"/>
        <v>0</v>
      </c>
    </row>
    <row r="44" spans="2:18" ht="23.25" customHeight="1">
      <c r="G44" s="35">
        <f t="shared" ref="G44:R44" si="7">COUNTIFS($D$7:$D$31,$B37,G$7:G$31,"休")</f>
        <v>0</v>
      </c>
      <c r="H44" s="35">
        <f t="shared" si="7"/>
        <v>0</v>
      </c>
      <c r="I44" s="35">
        <f t="shared" si="7"/>
        <v>0</v>
      </c>
      <c r="J44" s="35">
        <f t="shared" si="7"/>
        <v>0</v>
      </c>
      <c r="K44" s="35">
        <f t="shared" si="7"/>
        <v>0</v>
      </c>
      <c r="L44" s="35">
        <f t="shared" si="7"/>
        <v>0</v>
      </c>
      <c r="M44" s="35">
        <f t="shared" si="7"/>
        <v>0</v>
      </c>
      <c r="N44" s="35">
        <f t="shared" si="7"/>
        <v>0</v>
      </c>
      <c r="O44" s="35">
        <f t="shared" si="7"/>
        <v>0</v>
      </c>
      <c r="P44" s="35">
        <f t="shared" si="7"/>
        <v>0</v>
      </c>
      <c r="Q44" s="35">
        <f t="shared" si="7"/>
        <v>0</v>
      </c>
      <c r="R44" s="35">
        <f t="shared" si="7"/>
        <v>0</v>
      </c>
    </row>
    <row r="45" spans="2:18" ht="23.25" customHeight="1">
      <c r="G45" s="35">
        <f t="shared" ref="G45:R45" si="8">COUNTIFS($D$7:$D$31,$B38,G$7:G$31,"休")</f>
        <v>0</v>
      </c>
      <c r="H45" s="35">
        <f t="shared" si="8"/>
        <v>0</v>
      </c>
      <c r="I45" s="35">
        <f t="shared" si="8"/>
        <v>0</v>
      </c>
      <c r="J45" s="35">
        <f t="shared" si="8"/>
        <v>0</v>
      </c>
      <c r="K45" s="35">
        <f t="shared" si="8"/>
        <v>0</v>
      </c>
      <c r="L45" s="35">
        <f t="shared" si="8"/>
        <v>0</v>
      </c>
      <c r="M45" s="35">
        <f t="shared" si="8"/>
        <v>0</v>
      </c>
      <c r="N45" s="35">
        <f t="shared" si="8"/>
        <v>0</v>
      </c>
      <c r="O45" s="35">
        <f t="shared" si="8"/>
        <v>0</v>
      </c>
      <c r="P45" s="35">
        <f t="shared" si="8"/>
        <v>0</v>
      </c>
      <c r="Q45" s="35">
        <f t="shared" si="8"/>
        <v>0</v>
      </c>
      <c r="R45" s="35">
        <f t="shared" si="8"/>
        <v>0</v>
      </c>
    </row>
    <row r="46" spans="2:18" ht="23.25" customHeight="1">
      <c r="G46" s="35">
        <f t="shared" ref="G46" si="9">COUNTIFS($D$7:$D$31,$B39,G$7:G$31,"○")</f>
        <v>0</v>
      </c>
    </row>
  </sheetData>
  <sheetProtection sheet="1" objects="1" scenarios="1"/>
  <mergeCells count="11">
    <mergeCell ref="B1:S1"/>
    <mergeCell ref="B32:F32"/>
    <mergeCell ref="B33:F33"/>
    <mergeCell ref="B34:F34"/>
    <mergeCell ref="B38:F38"/>
    <mergeCell ref="B35:F35"/>
    <mergeCell ref="N3:R3"/>
    <mergeCell ref="L3:M3"/>
    <mergeCell ref="B36:F36"/>
    <mergeCell ref="B37:F37"/>
    <mergeCell ref="B4:D5"/>
  </mergeCells>
  <phoneticPr fontId="2"/>
  <conditionalFormatting sqref="H7:R30">
    <cfRule type="expression" dxfId="19" priority="11" stopIfTrue="1">
      <formula>AND(H$6&lt;&gt;"４月",OR(H7&lt;&gt;G7,H8&lt;&gt;G8),H7&gt;0)</formula>
    </cfRule>
  </conditionalFormatting>
  <conditionalFormatting sqref="H31:R31">
    <cfRule type="expression" dxfId="18" priority="48" stopIfTrue="1">
      <formula>AND(H$6&lt;&gt;"４月",OR(H31&lt;&gt;G31,#REF!&lt;&gt;#REF!),H31&gt;0)</formula>
    </cfRule>
  </conditionalFormatting>
  <conditionalFormatting sqref="G32:R32">
    <cfRule type="expression" dxfId="17" priority="52" stopIfTrue="1">
      <formula>AND(G$6&lt;&gt;"４月",OR(G32&lt;&gt;F32,G33&lt;&gt;B33),G32&gt;0)</formula>
    </cfRule>
  </conditionalFormatting>
  <conditionalFormatting sqref="G33:R38">
    <cfRule type="expression" dxfId="16" priority="54" stopIfTrue="1">
      <formula>AND(G$6&lt;&gt;"４月",OR(G33&lt;&gt;B33,G34&lt;&gt;B34),G33&gt;0)</formula>
    </cfRule>
  </conditionalFormatting>
  <conditionalFormatting sqref="G40:G46 H40:R45">
    <cfRule type="expression" dxfId="15" priority="1" stopIfTrue="1">
      <formula>AND(G$6&lt;&gt;"４月",OR(G40&lt;&gt;B40,G41&lt;&gt;B41),G40&gt;0)</formula>
    </cfRule>
  </conditionalFormatting>
  <printOptions horizontalCentered="1"/>
  <pageMargins left="0.70866141732283472" right="0.70866141732283472" top="0.74803149606299213" bottom="0.74803149606299213" header="0.31496062992125984" footer="0.31496062992125984"/>
  <pageSetup paperSize="9" scale="50" orientation="portrait" r:id="rId1"/>
  <headerFooter alignWithMargins="0">
    <oddHeader>&amp;L&amp;"ＭＳ Ｐ明朝,標準"&amp;16第１号様式の２（第３条関係）</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'確認表（0歳児　管内）'!$U$6:$U$8</xm:f>
          </x14:formula1>
          <xm:sqref>G7:R31</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W46"/>
  <sheetViews>
    <sheetView view="pageBreakPreview" topLeftCell="A28" zoomScale="85" zoomScaleNormal="85" zoomScaleSheetLayoutView="85" workbookViewId="0">
      <selection activeCell="G33" sqref="G33"/>
    </sheetView>
  </sheetViews>
  <sheetFormatPr defaultColWidth="6.6640625" defaultRowHeight="23.25" customHeight="1"/>
  <cols>
    <col min="1" max="1" width="0.6640625" style="2" customWidth="1"/>
    <col min="2" max="2" width="6" style="2" customWidth="1"/>
    <col min="3" max="3" width="25.33203125" style="2" customWidth="1"/>
    <col min="4" max="4" width="7" style="2" bestFit="1" customWidth="1"/>
    <col min="5" max="5" width="8.77734375" style="2" customWidth="1"/>
    <col min="6" max="6" width="15.109375" style="2" customWidth="1"/>
    <col min="7" max="18" width="7.88671875" style="2" customWidth="1"/>
    <col min="19" max="19" width="2.33203125" style="2" customWidth="1"/>
    <col min="20" max="20" width="7.88671875" style="2" bestFit="1" customWidth="1"/>
    <col min="21" max="16384" width="6.6640625" style="2"/>
  </cols>
  <sheetData>
    <row r="1" spans="1:23" ht="23.25" customHeight="1">
      <c r="B1" s="458" t="s">
        <v>10</v>
      </c>
      <c r="C1" s="458"/>
      <c r="D1" s="458"/>
      <c r="E1" s="458"/>
      <c r="F1" s="458"/>
      <c r="G1" s="458"/>
      <c r="H1" s="458"/>
      <c r="I1" s="458"/>
      <c r="J1" s="458"/>
      <c r="K1" s="458"/>
      <c r="L1" s="458"/>
      <c r="M1" s="458"/>
      <c r="N1" s="458"/>
      <c r="O1" s="458"/>
      <c r="P1" s="458"/>
      <c r="Q1" s="458"/>
      <c r="R1" s="458"/>
      <c r="S1" s="470"/>
    </row>
    <row r="2" spans="1:23" ht="24" customHeight="1">
      <c r="A2" s="30"/>
      <c r="B2" s="313"/>
      <c r="C2" s="313"/>
      <c r="D2" s="313"/>
      <c r="E2" s="313"/>
      <c r="F2" s="313"/>
      <c r="G2" s="313"/>
      <c r="H2" s="313"/>
      <c r="I2" s="313"/>
      <c r="J2" s="313"/>
      <c r="K2" s="313"/>
      <c r="L2" s="313"/>
      <c r="M2" s="313"/>
      <c r="N2" s="313"/>
      <c r="O2" s="313"/>
      <c r="P2" s="313"/>
      <c r="Q2" s="313"/>
      <c r="R2" s="313"/>
    </row>
    <row r="3" spans="1:23" s="1" customFormat="1" ht="21.75" customHeight="1" thickBot="1">
      <c r="A3" s="27"/>
      <c r="B3" s="314"/>
      <c r="C3" s="314"/>
      <c r="D3" s="314"/>
      <c r="E3" s="314"/>
      <c r="F3" s="303"/>
      <c r="G3" s="301"/>
      <c r="H3" s="302"/>
      <c r="I3" s="302"/>
      <c r="J3" s="302"/>
      <c r="K3" s="302"/>
      <c r="L3" s="473" t="s">
        <v>14</v>
      </c>
      <c r="M3" s="473"/>
      <c r="N3" s="461" t="str">
        <f>児童総括表!C12</f>
        <v>申請書シートの施設名を入力してください</v>
      </c>
      <c r="O3" s="461"/>
      <c r="P3" s="461"/>
      <c r="Q3" s="461"/>
      <c r="R3" s="461"/>
    </row>
    <row r="4" spans="1:23" ht="6.75" customHeight="1">
      <c r="A4" s="14"/>
      <c r="B4" s="459" t="s">
        <v>18</v>
      </c>
      <c r="C4" s="459"/>
      <c r="D4" s="459"/>
      <c r="E4" s="304"/>
      <c r="F4" s="304"/>
      <c r="G4" s="304"/>
      <c r="H4" s="304"/>
      <c r="I4" s="304"/>
      <c r="J4" s="304"/>
      <c r="K4" s="304"/>
      <c r="L4" s="304"/>
      <c r="M4" s="304"/>
      <c r="N4" s="304"/>
      <c r="O4" s="304"/>
      <c r="P4" s="304"/>
      <c r="Q4" s="304"/>
      <c r="R4" s="304"/>
    </row>
    <row r="5" spans="1:23" ht="22.2" customHeight="1">
      <c r="A5" s="14"/>
      <c r="B5" s="460"/>
      <c r="C5" s="460"/>
      <c r="D5" s="460"/>
      <c r="E5" s="304"/>
      <c r="F5" s="304"/>
      <c r="G5" s="304"/>
      <c r="H5" s="304"/>
      <c r="I5" s="304"/>
      <c r="J5" s="304"/>
      <c r="K5" s="304"/>
      <c r="L5" s="304"/>
      <c r="M5" s="304"/>
      <c r="N5" s="304"/>
      <c r="O5" s="304"/>
      <c r="P5" s="304"/>
      <c r="Q5" s="304"/>
      <c r="R5" s="304"/>
    </row>
    <row r="6" spans="1:23" s="3" customFormat="1" ht="35.4" customHeight="1">
      <c r="A6" s="17"/>
      <c r="B6" s="305" t="s">
        <v>0</v>
      </c>
      <c r="C6" s="315" t="s">
        <v>1</v>
      </c>
      <c r="D6" s="316" t="s">
        <v>12</v>
      </c>
      <c r="E6" s="308" t="s">
        <v>13</v>
      </c>
      <c r="F6" s="308" t="s">
        <v>241</v>
      </c>
      <c r="G6" s="309">
        <v>4</v>
      </c>
      <c r="H6" s="310">
        <v>5</v>
      </c>
      <c r="I6" s="310">
        <v>6</v>
      </c>
      <c r="J6" s="310">
        <v>7</v>
      </c>
      <c r="K6" s="310">
        <v>8</v>
      </c>
      <c r="L6" s="310">
        <v>9</v>
      </c>
      <c r="M6" s="310">
        <v>10</v>
      </c>
      <c r="N6" s="310">
        <v>11</v>
      </c>
      <c r="O6" s="310">
        <v>12</v>
      </c>
      <c r="P6" s="310">
        <v>1</v>
      </c>
      <c r="Q6" s="310">
        <v>2</v>
      </c>
      <c r="R6" s="311">
        <v>3</v>
      </c>
      <c r="S6" s="4"/>
      <c r="T6" s="3">
        <v>0</v>
      </c>
      <c r="U6" s="3" t="s">
        <v>15</v>
      </c>
      <c r="V6" s="3">
        <v>3</v>
      </c>
      <c r="W6" s="3" t="s">
        <v>16</v>
      </c>
    </row>
    <row r="7" spans="1:23" s="3" customFormat="1" ht="36.6" customHeight="1">
      <c r="A7" s="17"/>
      <c r="B7" s="360">
        <v>26</v>
      </c>
      <c r="C7" s="326"/>
      <c r="D7" s="326"/>
      <c r="E7" s="362"/>
      <c r="F7" s="364"/>
      <c r="G7" s="317"/>
      <c r="H7" s="318"/>
      <c r="I7" s="318"/>
      <c r="J7" s="318"/>
      <c r="K7" s="318"/>
      <c r="L7" s="318"/>
      <c r="M7" s="318"/>
      <c r="N7" s="318"/>
      <c r="O7" s="318"/>
      <c r="P7" s="318"/>
      <c r="Q7" s="318"/>
      <c r="R7" s="319"/>
      <c r="S7" s="5"/>
    </row>
    <row r="8" spans="1:23" s="3" customFormat="1" ht="36.6" customHeight="1">
      <c r="A8" s="17"/>
      <c r="B8" s="360">
        <v>27</v>
      </c>
      <c r="C8" s="326"/>
      <c r="D8" s="326"/>
      <c r="E8" s="362"/>
      <c r="F8" s="364"/>
      <c r="G8" s="317"/>
      <c r="H8" s="318"/>
      <c r="I8" s="318"/>
      <c r="J8" s="318"/>
      <c r="K8" s="318"/>
      <c r="L8" s="318"/>
      <c r="M8" s="318"/>
      <c r="N8" s="318"/>
      <c r="O8" s="318"/>
      <c r="P8" s="318"/>
      <c r="Q8" s="318"/>
      <c r="R8" s="319"/>
      <c r="S8" s="5"/>
    </row>
    <row r="9" spans="1:23" s="3" customFormat="1" ht="36.6" customHeight="1">
      <c r="A9" s="17"/>
      <c r="B9" s="360">
        <v>28</v>
      </c>
      <c r="C9" s="326"/>
      <c r="D9" s="326"/>
      <c r="E9" s="362"/>
      <c r="F9" s="364"/>
      <c r="G9" s="317"/>
      <c r="H9" s="318"/>
      <c r="I9" s="318"/>
      <c r="J9" s="318"/>
      <c r="K9" s="318"/>
      <c r="L9" s="318"/>
      <c r="M9" s="318"/>
      <c r="N9" s="318"/>
      <c r="O9" s="318"/>
      <c r="P9" s="318"/>
      <c r="Q9" s="318"/>
      <c r="R9" s="319"/>
      <c r="S9" s="5"/>
    </row>
    <row r="10" spans="1:23" s="3" customFormat="1" ht="36.6" customHeight="1">
      <c r="A10" s="17"/>
      <c r="B10" s="360">
        <v>29</v>
      </c>
      <c r="C10" s="326"/>
      <c r="D10" s="326"/>
      <c r="E10" s="362"/>
      <c r="F10" s="364"/>
      <c r="G10" s="317"/>
      <c r="H10" s="318"/>
      <c r="I10" s="318"/>
      <c r="J10" s="318"/>
      <c r="K10" s="318"/>
      <c r="L10" s="318"/>
      <c r="M10" s="318"/>
      <c r="N10" s="318"/>
      <c r="O10" s="318"/>
      <c r="P10" s="318"/>
      <c r="Q10" s="318"/>
      <c r="R10" s="319"/>
      <c r="S10" s="5"/>
    </row>
    <row r="11" spans="1:23" ht="36.6" customHeight="1">
      <c r="A11" s="14"/>
      <c r="B11" s="360">
        <v>30</v>
      </c>
      <c r="C11" s="326"/>
      <c r="D11" s="326"/>
      <c r="E11" s="362"/>
      <c r="F11" s="364"/>
      <c r="G11" s="317"/>
      <c r="H11" s="318"/>
      <c r="I11" s="318"/>
      <c r="J11" s="318"/>
      <c r="K11" s="318"/>
      <c r="L11" s="318"/>
      <c r="M11" s="318"/>
      <c r="N11" s="318"/>
      <c r="O11" s="318"/>
      <c r="P11" s="318"/>
      <c r="Q11" s="318"/>
      <c r="R11" s="319"/>
    </row>
    <row r="12" spans="1:23" ht="36.6" customHeight="1">
      <c r="A12" s="14"/>
      <c r="B12" s="360">
        <v>31</v>
      </c>
      <c r="C12" s="326"/>
      <c r="D12" s="326"/>
      <c r="E12" s="362"/>
      <c r="F12" s="364"/>
      <c r="G12" s="317"/>
      <c r="H12" s="318"/>
      <c r="I12" s="318"/>
      <c r="J12" s="318"/>
      <c r="K12" s="318"/>
      <c r="L12" s="318"/>
      <c r="M12" s="318"/>
      <c r="N12" s="318"/>
      <c r="O12" s="318"/>
      <c r="P12" s="318"/>
      <c r="Q12" s="318"/>
      <c r="R12" s="319"/>
    </row>
    <row r="13" spans="1:23" ht="36.6" customHeight="1">
      <c r="A13" s="14"/>
      <c r="B13" s="360">
        <v>32</v>
      </c>
      <c r="C13" s="326"/>
      <c r="D13" s="326"/>
      <c r="E13" s="362"/>
      <c r="F13" s="364"/>
      <c r="G13" s="317"/>
      <c r="H13" s="318"/>
      <c r="I13" s="318"/>
      <c r="J13" s="318"/>
      <c r="K13" s="318"/>
      <c r="L13" s="318"/>
      <c r="M13" s="318"/>
      <c r="N13" s="318"/>
      <c r="O13" s="318"/>
      <c r="P13" s="318"/>
      <c r="Q13" s="318"/>
      <c r="R13" s="319"/>
    </row>
    <row r="14" spans="1:23" ht="36.6" customHeight="1">
      <c r="A14" s="14"/>
      <c r="B14" s="360">
        <v>33</v>
      </c>
      <c r="C14" s="326"/>
      <c r="D14" s="326"/>
      <c r="E14" s="362"/>
      <c r="F14" s="364"/>
      <c r="G14" s="317"/>
      <c r="H14" s="318"/>
      <c r="I14" s="318"/>
      <c r="J14" s="318"/>
      <c r="K14" s="318"/>
      <c r="L14" s="318"/>
      <c r="M14" s="318"/>
      <c r="N14" s="318"/>
      <c r="O14" s="318"/>
      <c r="P14" s="318"/>
      <c r="Q14" s="318"/>
      <c r="R14" s="319"/>
    </row>
    <row r="15" spans="1:23" ht="36.6" customHeight="1">
      <c r="A15" s="14"/>
      <c r="B15" s="360">
        <v>34</v>
      </c>
      <c r="C15" s="326"/>
      <c r="D15" s="326"/>
      <c r="E15" s="362"/>
      <c r="F15" s="364"/>
      <c r="G15" s="317"/>
      <c r="H15" s="318"/>
      <c r="I15" s="318"/>
      <c r="J15" s="318"/>
      <c r="K15" s="318"/>
      <c r="L15" s="318"/>
      <c r="M15" s="318"/>
      <c r="N15" s="318"/>
      <c r="O15" s="318"/>
      <c r="P15" s="318"/>
      <c r="Q15" s="318"/>
      <c r="R15" s="319"/>
    </row>
    <row r="16" spans="1:23" ht="36.6" customHeight="1">
      <c r="A16" s="14"/>
      <c r="B16" s="360">
        <v>35</v>
      </c>
      <c r="C16" s="326"/>
      <c r="D16" s="326"/>
      <c r="E16" s="362"/>
      <c r="F16" s="364"/>
      <c r="G16" s="317"/>
      <c r="H16" s="318"/>
      <c r="I16" s="318"/>
      <c r="J16" s="318"/>
      <c r="K16" s="318"/>
      <c r="L16" s="318"/>
      <c r="M16" s="318"/>
      <c r="N16" s="318"/>
      <c r="O16" s="318"/>
      <c r="P16" s="318"/>
      <c r="Q16" s="318"/>
      <c r="R16" s="319"/>
    </row>
    <row r="17" spans="1:18" ht="36.6" customHeight="1">
      <c r="A17" s="14"/>
      <c r="B17" s="360">
        <v>36</v>
      </c>
      <c r="C17" s="326"/>
      <c r="D17" s="326"/>
      <c r="E17" s="362"/>
      <c r="F17" s="364"/>
      <c r="G17" s="317"/>
      <c r="H17" s="318"/>
      <c r="I17" s="318"/>
      <c r="J17" s="318"/>
      <c r="K17" s="318"/>
      <c r="L17" s="318"/>
      <c r="M17" s="318"/>
      <c r="N17" s="318"/>
      <c r="O17" s="318"/>
      <c r="P17" s="318"/>
      <c r="Q17" s="318"/>
      <c r="R17" s="319"/>
    </row>
    <row r="18" spans="1:18" ht="36.6" customHeight="1">
      <c r="A18" s="14"/>
      <c r="B18" s="360">
        <v>37</v>
      </c>
      <c r="C18" s="326"/>
      <c r="D18" s="326"/>
      <c r="E18" s="362"/>
      <c r="F18" s="364"/>
      <c r="G18" s="317"/>
      <c r="H18" s="318"/>
      <c r="I18" s="318"/>
      <c r="J18" s="318"/>
      <c r="K18" s="318"/>
      <c r="L18" s="318"/>
      <c r="M18" s="318"/>
      <c r="N18" s="318"/>
      <c r="O18" s="318"/>
      <c r="P18" s="318"/>
      <c r="Q18" s="318"/>
      <c r="R18" s="319"/>
    </row>
    <row r="19" spans="1:18" ht="36.6" customHeight="1">
      <c r="A19" s="14"/>
      <c r="B19" s="360">
        <v>38</v>
      </c>
      <c r="C19" s="326"/>
      <c r="D19" s="326"/>
      <c r="E19" s="362"/>
      <c r="F19" s="364"/>
      <c r="G19" s="317"/>
      <c r="H19" s="318"/>
      <c r="I19" s="318"/>
      <c r="J19" s="318"/>
      <c r="K19" s="318"/>
      <c r="L19" s="318"/>
      <c r="M19" s="318"/>
      <c r="N19" s="318"/>
      <c r="O19" s="318"/>
      <c r="P19" s="318"/>
      <c r="Q19" s="318"/>
      <c r="R19" s="319"/>
    </row>
    <row r="20" spans="1:18" ht="36.6" customHeight="1">
      <c r="A20" s="14"/>
      <c r="B20" s="360">
        <v>39</v>
      </c>
      <c r="C20" s="326"/>
      <c r="D20" s="326"/>
      <c r="E20" s="362"/>
      <c r="F20" s="364"/>
      <c r="G20" s="317"/>
      <c r="H20" s="318"/>
      <c r="I20" s="318"/>
      <c r="J20" s="318"/>
      <c r="K20" s="318"/>
      <c r="L20" s="318"/>
      <c r="M20" s="318"/>
      <c r="N20" s="318"/>
      <c r="O20" s="318"/>
      <c r="P20" s="318"/>
      <c r="Q20" s="318"/>
      <c r="R20" s="319"/>
    </row>
    <row r="21" spans="1:18" ht="36.6" customHeight="1">
      <c r="A21" s="14"/>
      <c r="B21" s="360">
        <v>40</v>
      </c>
      <c r="C21" s="326"/>
      <c r="D21" s="326"/>
      <c r="E21" s="362"/>
      <c r="F21" s="364"/>
      <c r="G21" s="317"/>
      <c r="H21" s="318"/>
      <c r="I21" s="318"/>
      <c r="J21" s="318"/>
      <c r="K21" s="318"/>
      <c r="L21" s="318"/>
      <c r="M21" s="318"/>
      <c r="N21" s="318"/>
      <c r="O21" s="318"/>
      <c r="P21" s="318"/>
      <c r="Q21" s="318"/>
      <c r="R21" s="319"/>
    </row>
    <row r="22" spans="1:18" ht="36.6" customHeight="1">
      <c r="A22" s="14"/>
      <c r="B22" s="360">
        <v>41</v>
      </c>
      <c r="C22" s="326"/>
      <c r="D22" s="326"/>
      <c r="E22" s="362"/>
      <c r="F22" s="364"/>
      <c r="G22" s="317"/>
      <c r="H22" s="318"/>
      <c r="I22" s="318"/>
      <c r="J22" s="318"/>
      <c r="K22" s="318"/>
      <c r="L22" s="318"/>
      <c r="M22" s="318"/>
      <c r="N22" s="318"/>
      <c r="O22" s="318"/>
      <c r="P22" s="318"/>
      <c r="Q22" s="318"/>
      <c r="R22" s="319"/>
    </row>
    <row r="23" spans="1:18" ht="36.6" customHeight="1">
      <c r="A23" s="14"/>
      <c r="B23" s="360">
        <v>42</v>
      </c>
      <c r="C23" s="326"/>
      <c r="D23" s="326"/>
      <c r="E23" s="362"/>
      <c r="F23" s="364"/>
      <c r="G23" s="317"/>
      <c r="H23" s="318"/>
      <c r="I23" s="318"/>
      <c r="J23" s="318"/>
      <c r="K23" s="318"/>
      <c r="L23" s="318"/>
      <c r="M23" s="318"/>
      <c r="N23" s="318"/>
      <c r="O23" s="318"/>
      <c r="P23" s="318"/>
      <c r="Q23" s="318"/>
      <c r="R23" s="319"/>
    </row>
    <row r="24" spans="1:18" ht="36.6" customHeight="1">
      <c r="A24" s="14"/>
      <c r="B24" s="360">
        <v>43</v>
      </c>
      <c r="C24" s="326"/>
      <c r="D24" s="326"/>
      <c r="E24" s="362"/>
      <c r="F24" s="364"/>
      <c r="G24" s="317"/>
      <c r="H24" s="318"/>
      <c r="I24" s="318"/>
      <c r="J24" s="318"/>
      <c r="K24" s="318"/>
      <c r="L24" s="318"/>
      <c r="M24" s="318"/>
      <c r="N24" s="318"/>
      <c r="O24" s="318"/>
      <c r="P24" s="318"/>
      <c r="Q24" s="318"/>
      <c r="R24" s="319"/>
    </row>
    <row r="25" spans="1:18" ht="36.6" customHeight="1">
      <c r="A25" s="14"/>
      <c r="B25" s="360">
        <v>44</v>
      </c>
      <c r="C25" s="326"/>
      <c r="D25" s="326"/>
      <c r="E25" s="362"/>
      <c r="F25" s="364"/>
      <c r="G25" s="317"/>
      <c r="H25" s="318"/>
      <c r="I25" s="318"/>
      <c r="J25" s="318"/>
      <c r="K25" s="318"/>
      <c r="L25" s="318"/>
      <c r="M25" s="318"/>
      <c r="N25" s="318"/>
      <c r="O25" s="318"/>
      <c r="P25" s="318"/>
      <c r="Q25" s="318"/>
      <c r="R25" s="319"/>
    </row>
    <row r="26" spans="1:18" ht="36.6" customHeight="1">
      <c r="A26" s="14"/>
      <c r="B26" s="360">
        <v>45</v>
      </c>
      <c r="C26" s="326"/>
      <c r="D26" s="326"/>
      <c r="E26" s="362"/>
      <c r="F26" s="364"/>
      <c r="G26" s="317"/>
      <c r="H26" s="318"/>
      <c r="I26" s="318"/>
      <c r="J26" s="318"/>
      <c r="K26" s="318"/>
      <c r="L26" s="318"/>
      <c r="M26" s="318"/>
      <c r="N26" s="318"/>
      <c r="O26" s="318"/>
      <c r="P26" s="318"/>
      <c r="Q26" s="318"/>
      <c r="R26" s="319"/>
    </row>
    <row r="27" spans="1:18" ht="36.6" customHeight="1">
      <c r="A27" s="14"/>
      <c r="B27" s="360">
        <v>46</v>
      </c>
      <c r="C27" s="326"/>
      <c r="D27" s="326"/>
      <c r="E27" s="362"/>
      <c r="F27" s="364"/>
      <c r="G27" s="317"/>
      <c r="H27" s="318"/>
      <c r="I27" s="318"/>
      <c r="J27" s="318"/>
      <c r="K27" s="318"/>
      <c r="L27" s="318"/>
      <c r="M27" s="318"/>
      <c r="N27" s="318"/>
      <c r="O27" s="318"/>
      <c r="P27" s="318"/>
      <c r="Q27" s="318"/>
      <c r="R27" s="319"/>
    </row>
    <row r="28" spans="1:18" ht="36.6" customHeight="1">
      <c r="A28" s="14"/>
      <c r="B28" s="360">
        <v>47</v>
      </c>
      <c r="C28" s="326"/>
      <c r="D28" s="326"/>
      <c r="E28" s="362"/>
      <c r="F28" s="364"/>
      <c r="G28" s="317"/>
      <c r="H28" s="318"/>
      <c r="I28" s="318"/>
      <c r="J28" s="318"/>
      <c r="K28" s="318"/>
      <c r="L28" s="318"/>
      <c r="M28" s="318"/>
      <c r="N28" s="318"/>
      <c r="O28" s="318"/>
      <c r="P28" s="318"/>
      <c r="Q28" s="318"/>
      <c r="R28" s="319"/>
    </row>
    <row r="29" spans="1:18" ht="36.6" customHeight="1">
      <c r="A29" s="14"/>
      <c r="B29" s="360">
        <v>48</v>
      </c>
      <c r="C29" s="326"/>
      <c r="D29" s="326"/>
      <c r="E29" s="362"/>
      <c r="F29" s="364"/>
      <c r="G29" s="317"/>
      <c r="H29" s="318"/>
      <c r="I29" s="318"/>
      <c r="J29" s="318"/>
      <c r="K29" s="318"/>
      <c r="L29" s="318"/>
      <c r="M29" s="318"/>
      <c r="N29" s="318"/>
      <c r="O29" s="318"/>
      <c r="P29" s="318"/>
      <c r="Q29" s="318"/>
      <c r="R29" s="319"/>
    </row>
    <row r="30" spans="1:18" ht="36.6" customHeight="1">
      <c r="A30" s="14"/>
      <c r="B30" s="360">
        <v>49</v>
      </c>
      <c r="C30" s="326"/>
      <c r="D30" s="326"/>
      <c r="E30" s="362"/>
      <c r="F30" s="364"/>
      <c r="G30" s="317"/>
      <c r="H30" s="318"/>
      <c r="I30" s="318"/>
      <c r="J30" s="318"/>
      <c r="K30" s="318"/>
      <c r="L30" s="318"/>
      <c r="M30" s="318"/>
      <c r="N30" s="318"/>
      <c r="O30" s="318"/>
      <c r="P30" s="318"/>
      <c r="Q30" s="318"/>
      <c r="R30" s="319"/>
    </row>
    <row r="31" spans="1:18" ht="36.6" customHeight="1" thickBot="1">
      <c r="A31" s="14"/>
      <c r="B31" s="34">
        <v>50</v>
      </c>
      <c r="C31" s="331"/>
      <c r="D31" s="331"/>
      <c r="E31" s="363"/>
      <c r="F31" s="365"/>
      <c r="G31" s="332"/>
      <c r="H31" s="333"/>
      <c r="I31" s="333"/>
      <c r="J31" s="333"/>
      <c r="K31" s="333"/>
      <c r="L31" s="333"/>
      <c r="M31" s="333"/>
      <c r="N31" s="333"/>
      <c r="O31" s="333"/>
      <c r="P31" s="333"/>
      <c r="Q31" s="333"/>
      <c r="R31" s="334"/>
    </row>
    <row r="32" spans="1:18" ht="30" customHeight="1" thickTop="1">
      <c r="B32" s="471" t="s">
        <v>243</v>
      </c>
      <c r="C32" s="471"/>
      <c r="D32" s="471"/>
      <c r="E32" s="471"/>
      <c r="F32" s="471"/>
      <c r="G32" s="31">
        <f>SUM(G33:G38)</f>
        <v>0</v>
      </c>
      <c r="H32" s="32">
        <f>SUM(H33:H38)</f>
        <v>0</v>
      </c>
      <c r="I32" s="32">
        <f t="shared" ref="I32:R32" si="0">SUM(I33:I38)</f>
        <v>0</v>
      </c>
      <c r="J32" s="32">
        <f t="shared" si="0"/>
        <v>0</v>
      </c>
      <c r="K32" s="32">
        <f t="shared" si="0"/>
        <v>0</v>
      </c>
      <c r="L32" s="32">
        <f>SUM(L33:L38)</f>
        <v>0</v>
      </c>
      <c r="M32" s="32">
        <f t="shared" si="0"/>
        <v>0</v>
      </c>
      <c r="N32" s="32">
        <f t="shared" si="0"/>
        <v>0</v>
      </c>
      <c r="O32" s="32">
        <f t="shared" si="0"/>
        <v>0</v>
      </c>
      <c r="P32" s="32">
        <f t="shared" si="0"/>
        <v>0</v>
      </c>
      <c r="Q32" s="32">
        <f t="shared" si="0"/>
        <v>0</v>
      </c>
      <c r="R32" s="33">
        <f t="shared" si="0"/>
        <v>0</v>
      </c>
    </row>
    <row r="33" spans="2:18" ht="25.2" customHeight="1">
      <c r="B33" s="472">
        <v>0</v>
      </c>
      <c r="C33" s="472"/>
      <c r="D33" s="472"/>
      <c r="E33" s="472"/>
      <c r="F33" s="472"/>
      <c r="G33" s="35">
        <f>COUNTIFS($D$7:$D$31,$B33,G$7:G$31,"○")+'確認表（管外）'!G33</f>
        <v>0</v>
      </c>
      <c r="H33" s="36">
        <f>COUNTIFS($D$7:$D$31,$B33,H$7:H$31,"○")+'確認表（管外）'!H33</f>
        <v>0</v>
      </c>
      <c r="I33" s="36">
        <f>COUNTIFS($D$7:$D$31,$B33,I$7:I$31,"○")+'確認表（管外）'!I33</f>
        <v>0</v>
      </c>
      <c r="J33" s="36">
        <f>COUNTIFS($D$7:$D$31,$B33,J$7:J$31,"○")+'確認表（管外）'!J33</f>
        <v>0</v>
      </c>
      <c r="K33" s="36">
        <f>COUNTIFS($D$7:$D$31,$B33,K$7:K$31,"○")+'確認表（管外）'!K33</f>
        <v>0</v>
      </c>
      <c r="L33" s="36">
        <f>COUNTIFS($D$7:$D$31,$B33,L$7:L$31,"○")+'確認表（管外）'!L33</f>
        <v>0</v>
      </c>
      <c r="M33" s="36">
        <f>COUNTIFS($D$7:$D$31,$B33,M$7:M$31,"○")+'確認表（管外）'!M33</f>
        <v>0</v>
      </c>
      <c r="N33" s="36">
        <f>COUNTIFS($D$7:$D$31,$B33,N$7:N$31,"○")+'確認表（管外）'!N33</f>
        <v>0</v>
      </c>
      <c r="O33" s="36">
        <f>COUNTIFS($D$7:$D$31,$B33,O$7:O$31,"○")+'確認表（管外）'!O33</f>
        <v>0</v>
      </c>
      <c r="P33" s="36">
        <f>COUNTIFS($D$7:$D$31,$B33,P$7:P$31,"○")+'確認表（管外）'!P33</f>
        <v>0</v>
      </c>
      <c r="Q33" s="36">
        <f>COUNTIFS($D$7:$D$31,$B33,Q$7:Q$31,"○")+'確認表（管外）'!Q33</f>
        <v>0</v>
      </c>
      <c r="R33" s="341">
        <f>COUNTIFS($D$7:$D$31,$B33,R$7:R$31,"○")+'確認表（管外）'!R33</f>
        <v>0</v>
      </c>
    </row>
    <row r="34" spans="2:18" ht="25.2" customHeight="1">
      <c r="B34" s="472">
        <v>1</v>
      </c>
      <c r="C34" s="472"/>
      <c r="D34" s="472"/>
      <c r="E34" s="472"/>
      <c r="F34" s="472"/>
      <c r="G34" s="35">
        <f>COUNTIFS($D$7:$D$31,$B34,G$7:G$31,"○")+'確認表（管外）'!G34</f>
        <v>0</v>
      </c>
      <c r="H34" s="36">
        <f>COUNTIFS($D$7:$D$31,$B34,H$7:H$31,"○")+'確認表（管外）'!H34</f>
        <v>0</v>
      </c>
      <c r="I34" s="36">
        <f>COUNTIFS($D$7:$D$31,$B34,I$7:I$31,"○")+'確認表（管外）'!I34</f>
        <v>0</v>
      </c>
      <c r="J34" s="36">
        <f>COUNTIFS($D$7:$D$31,$B34,J$7:J$31,"○")+'確認表（管外）'!J34</f>
        <v>0</v>
      </c>
      <c r="K34" s="36">
        <f>COUNTIFS($D$7:$D$31,$B34,K$7:K$31,"○")+'確認表（管外）'!K34</f>
        <v>0</v>
      </c>
      <c r="L34" s="36">
        <f>COUNTIFS($D$7:$D$31,$B34,L$7:L$31,"○")+'確認表（管外）'!L34</f>
        <v>0</v>
      </c>
      <c r="M34" s="36">
        <f>COUNTIFS($D$7:$D$31,$B34,M$7:M$31,"○")+'確認表（管外）'!M34</f>
        <v>0</v>
      </c>
      <c r="N34" s="36">
        <f>COUNTIFS($D$7:$D$31,$B34,N$7:N$31,"○")+'確認表（管外）'!N34</f>
        <v>0</v>
      </c>
      <c r="O34" s="36">
        <f>COUNTIFS($D$7:$D$31,$B34,O$7:O$31,"○")+'確認表（管外）'!O34</f>
        <v>0</v>
      </c>
      <c r="P34" s="36">
        <f>COUNTIFS($D$7:$D$31,$B34,P$7:P$31,"○")+'確認表（管外）'!P34</f>
        <v>0</v>
      </c>
      <c r="Q34" s="36">
        <f>COUNTIFS($D$7:$D$31,$B34,Q$7:Q$31,"○")+'確認表（管外）'!Q34</f>
        <v>0</v>
      </c>
      <c r="R34" s="341">
        <f>COUNTIFS($D$7:$D$31,$B34,R$7:R$31,"○")+'確認表（管外）'!R34</f>
        <v>0</v>
      </c>
    </row>
    <row r="35" spans="2:18" ht="25.2" customHeight="1">
      <c r="B35" s="472">
        <v>2</v>
      </c>
      <c r="C35" s="472"/>
      <c r="D35" s="472"/>
      <c r="E35" s="472"/>
      <c r="F35" s="472"/>
      <c r="G35" s="35">
        <f>COUNTIFS($D$7:$D$31,$B35,G$7:G$31,"○")+'確認表（管外）'!G35</f>
        <v>0</v>
      </c>
      <c r="H35" s="36">
        <f>COUNTIFS($D$7:$D$31,$B35,H$7:H$31,"○")+'確認表（管外）'!H35</f>
        <v>0</v>
      </c>
      <c r="I35" s="36">
        <f>COUNTIFS($D$7:$D$31,$B35,I$7:I$31,"○")+'確認表（管外）'!I35</f>
        <v>0</v>
      </c>
      <c r="J35" s="36">
        <f>COUNTIFS($D$7:$D$31,$B35,J$7:J$31,"○")+'確認表（管外）'!J35</f>
        <v>0</v>
      </c>
      <c r="K35" s="36">
        <f>COUNTIFS($D$7:$D$31,$B35,K$7:K$31,"○")+'確認表（管外）'!K35</f>
        <v>0</v>
      </c>
      <c r="L35" s="36">
        <f>COUNTIFS($D$7:$D$31,$B35,L$7:L$31,"○")+'確認表（管外）'!L35</f>
        <v>0</v>
      </c>
      <c r="M35" s="36">
        <f>COUNTIFS($D$7:$D$31,$B35,M$7:M$31,"○")+'確認表（管外）'!M35</f>
        <v>0</v>
      </c>
      <c r="N35" s="36">
        <f>COUNTIFS($D$7:$D$31,$B35,N$7:N$31,"○")+'確認表（管外）'!N35</f>
        <v>0</v>
      </c>
      <c r="O35" s="36">
        <f>COUNTIFS($D$7:$D$31,$B35,O$7:O$31,"○")+'確認表（管外）'!O35</f>
        <v>0</v>
      </c>
      <c r="P35" s="36">
        <f>COUNTIFS($D$7:$D$31,$B35,P$7:P$31,"○")+'確認表（管外）'!P35</f>
        <v>0</v>
      </c>
      <c r="Q35" s="36">
        <f>COUNTIFS($D$7:$D$31,$B35,Q$7:Q$31,"○")+'確認表（管外）'!Q35</f>
        <v>0</v>
      </c>
      <c r="R35" s="341">
        <f>COUNTIFS($D$7:$D$31,$B35,R$7:R$31,"○")+'確認表（管外）'!R35</f>
        <v>0</v>
      </c>
    </row>
    <row r="36" spans="2:18" ht="25.2" customHeight="1">
      <c r="B36" s="472">
        <v>3</v>
      </c>
      <c r="C36" s="472"/>
      <c r="D36" s="472"/>
      <c r="E36" s="472"/>
      <c r="F36" s="472"/>
      <c r="G36" s="35">
        <f>COUNTIFS($D$7:$D$31,$B36,G$7:G$31,"○")+'確認表（管外）'!G36</f>
        <v>0</v>
      </c>
      <c r="H36" s="36">
        <f>COUNTIFS($D$7:$D$31,$B36,H$7:H$31,"○")+'確認表（管外）'!H36</f>
        <v>0</v>
      </c>
      <c r="I36" s="36">
        <f>COUNTIFS($D$7:$D$31,$B36,I$7:I$31,"○")+'確認表（管外）'!I36</f>
        <v>0</v>
      </c>
      <c r="J36" s="36">
        <f>COUNTIFS($D$7:$D$31,$B36,J$7:J$31,"○")+'確認表（管外）'!J36</f>
        <v>0</v>
      </c>
      <c r="K36" s="36">
        <f>COUNTIFS($D$7:$D$31,$B36,K$7:K$31,"○")+'確認表（管外）'!K36</f>
        <v>0</v>
      </c>
      <c r="L36" s="36">
        <f>COUNTIFS($D$7:$D$31,$B36,L$7:L$31,"○")+'確認表（管外）'!L36</f>
        <v>0</v>
      </c>
      <c r="M36" s="36">
        <f>COUNTIFS($D$7:$D$31,$B36,M$7:M$31,"○")+'確認表（管外）'!M36</f>
        <v>0</v>
      </c>
      <c r="N36" s="36">
        <f>COUNTIFS($D$7:$D$31,$B36,N$7:N$31,"○")+'確認表（管外）'!N36</f>
        <v>0</v>
      </c>
      <c r="O36" s="36">
        <f>COUNTIFS($D$7:$D$31,$B36,O$7:O$31,"○")+'確認表（管外）'!O36</f>
        <v>0</v>
      </c>
      <c r="P36" s="36">
        <f>COUNTIFS($D$7:$D$31,$B36,P$7:P$31,"○")+'確認表（管外）'!P36</f>
        <v>0</v>
      </c>
      <c r="Q36" s="36">
        <f>COUNTIFS($D$7:$D$31,$B36,Q$7:Q$31,"○")+'確認表（管外）'!Q36</f>
        <v>0</v>
      </c>
      <c r="R36" s="341">
        <f>COUNTIFS($D$7:$D$31,$B36,R$7:R$31,"○")+'確認表（管外）'!R36</f>
        <v>0</v>
      </c>
    </row>
    <row r="37" spans="2:18" ht="25.2" customHeight="1">
      <c r="B37" s="472">
        <v>4</v>
      </c>
      <c r="C37" s="472"/>
      <c r="D37" s="472"/>
      <c r="E37" s="472"/>
      <c r="F37" s="472"/>
      <c r="G37" s="35">
        <f>COUNTIFS($D$7:$D$31,$B37,G$7:G$31,"○")+'確認表（管外）'!G37</f>
        <v>0</v>
      </c>
      <c r="H37" s="36">
        <f>COUNTIFS($D$7:$D$31,$B37,H$7:H$31,"○")+'確認表（管外）'!H37</f>
        <v>0</v>
      </c>
      <c r="I37" s="36">
        <f>COUNTIFS($D$7:$D$31,$B37,I$7:I$31,"○")+'確認表（管外）'!I37</f>
        <v>0</v>
      </c>
      <c r="J37" s="36">
        <f>COUNTIFS($D$7:$D$31,$B37,J$7:J$31,"○")+'確認表（管外）'!J37</f>
        <v>0</v>
      </c>
      <c r="K37" s="36">
        <f>COUNTIFS($D$7:$D$31,$B37,K$7:K$31,"○")+'確認表（管外）'!K37</f>
        <v>0</v>
      </c>
      <c r="L37" s="36">
        <f>COUNTIFS($D$7:$D$31,$B37,L$7:L$31,"○")+'確認表（管外）'!L37</f>
        <v>0</v>
      </c>
      <c r="M37" s="36">
        <f>COUNTIFS($D$7:$D$31,$B37,M$7:M$31,"○")+'確認表（管外）'!M37</f>
        <v>0</v>
      </c>
      <c r="N37" s="36">
        <f>COUNTIFS($D$7:$D$31,$B37,N$7:N$31,"○")+'確認表（管外）'!N37</f>
        <v>0</v>
      </c>
      <c r="O37" s="36">
        <f>COUNTIFS($D$7:$D$31,$B37,O$7:O$31,"○")+'確認表（管外）'!O37</f>
        <v>0</v>
      </c>
      <c r="P37" s="36">
        <f>COUNTIFS($D$7:$D$31,$B37,P$7:P$31,"○")+'確認表（管外）'!P37</f>
        <v>0</v>
      </c>
      <c r="Q37" s="36">
        <f>COUNTIFS($D$7:$D$31,$B37,Q$7:Q$31,"○")+'確認表（管外）'!Q37</f>
        <v>0</v>
      </c>
      <c r="R37" s="341">
        <f>COUNTIFS($D$7:$D$31,$B37,R$7:R$31,"○")+'確認表（管外）'!R37</f>
        <v>0</v>
      </c>
    </row>
    <row r="38" spans="2:18" ht="25.2" customHeight="1">
      <c r="B38" s="472">
        <v>5</v>
      </c>
      <c r="C38" s="472"/>
      <c r="D38" s="472"/>
      <c r="E38" s="472"/>
      <c r="F38" s="472"/>
      <c r="G38" s="35">
        <f>COUNTIFS($D$7:$D$31,$B38,G$7:G$31,"○")+'確認表（管外）'!G38</f>
        <v>0</v>
      </c>
      <c r="H38" s="36">
        <f>COUNTIFS($D$7:$D$31,$B38,H$7:H$31,"○")+'確認表（管外）'!H38</f>
        <v>0</v>
      </c>
      <c r="I38" s="36">
        <f>COUNTIFS($D$7:$D$31,$B38,I$7:I$31,"○")+'確認表（管外）'!I38</f>
        <v>0</v>
      </c>
      <c r="J38" s="36">
        <f>COUNTIFS($D$7:$D$31,$B38,J$7:J$31,"○")+'確認表（管外）'!J38</f>
        <v>0</v>
      </c>
      <c r="K38" s="36">
        <f>COUNTIFS($D$7:$D$31,$B38,K$7:K$31,"○")+'確認表（管外）'!K38</f>
        <v>0</v>
      </c>
      <c r="L38" s="36">
        <f>COUNTIFS($D$7:$D$31,$B38,L$7:L$31,"○")+'確認表（管外）'!L38</f>
        <v>0</v>
      </c>
      <c r="M38" s="36">
        <f>COUNTIFS($D$7:$D$31,$B38,M$7:M$31,"○")+'確認表（管外）'!M38</f>
        <v>0</v>
      </c>
      <c r="N38" s="36">
        <f>COUNTIFS($D$7:$D$31,$B38,N$7:N$31,"○")+'確認表（管外）'!N38</f>
        <v>0</v>
      </c>
      <c r="O38" s="36">
        <f>COUNTIFS($D$7:$D$31,$B38,O$7:O$31,"○")+'確認表（管外）'!O38</f>
        <v>0</v>
      </c>
      <c r="P38" s="36">
        <f>COUNTIFS($D$7:$D$31,$B38,P$7:P$31,"○")+'確認表（管外）'!P38</f>
        <v>0</v>
      </c>
      <c r="Q38" s="36">
        <f>COUNTIFS($D$7:$D$31,$B38,Q$7:Q$31,"○")+'確認表（管外）'!Q38</f>
        <v>0</v>
      </c>
      <c r="R38" s="341">
        <f>COUNTIFS($D$7:$D$31,$B38,R$7:R$31,"○")+'確認表（管外）'!R38</f>
        <v>0</v>
      </c>
    </row>
    <row r="40" spans="2:18" ht="23.25" customHeight="1">
      <c r="G40" s="35">
        <f t="shared" ref="G40:R45" si="1">COUNTIFS($D$7:$D$31,$B33,G$7:G$31,"休")</f>
        <v>0</v>
      </c>
      <c r="H40" s="35">
        <f t="shared" si="1"/>
        <v>0</v>
      </c>
      <c r="I40" s="35">
        <f t="shared" si="1"/>
        <v>0</v>
      </c>
      <c r="J40" s="35">
        <f t="shared" si="1"/>
        <v>0</v>
      </c>
      <c r="K40" s="35">
        <f t="shared" si="1"/>
        <v>0</v>
      </c>
      <c r="L40" s="35">
        <f t="shared" si="1"/>
        <v>0</v>
      </c>
      <c r="M40" s="35">
        <f t="shared" si="1"/>
        <v>0</v>
      </c>
      <c r="N40" s="35">
        <f t="shared" si="1"/>
        <v>0</v>
      </c>
      <c r="O40" s="35">
        <f t="shared" si="1"/>
        <v>0</v>
      </c>
      <c r="P40" s="35">
        <f t="shared" si="1"/>
        <v>0</v>
      </c>
      <c r="Q40" s="35">
        <f t="shared" si="1"/>
        <v>0</v>
      </c>
      <c r="R40" s="35">
        <f t="shared" si="1"/>
        <v>0</v>
      </c>
    </row>
    <row r="41" spans="2:18" ht="23.25" customHeight="1">
      <c r="G41" s="35">
        <f t="shared" si="1"/>
        <v>0</v>
      </c>
      <c r="H41" s="35">
        <f t="shared" si="1"/>
        <v>0</v>
      </c>
      <c r="I41" s="35">
        <f t="shared" si="1"/>
        <v>0</v>
      </c>
      <c r="J41" s="35">
        <f t="shared" si="1"/>
        <v>0</v>
      </c>
      <c r="K41" s="35">
        <f t="shared" si="1"/>
        <v>0</v>
      </c>
      <c r="L41" s="35">
        <f t="shared" si="1"/>
        <v>0</v>
      </c>
      <c r="M41" s="35">
        <f t="shared" si="1"/>
        <v>0</v>
      </c>
      <c r="N41" s="35">
        <f t="shared" si="1"/>
        <v>0</v>
      </c>
      <c r="O41" s="35">
        <f t="shared" si="1"/>
        <v>0</v>
      </c>
      <c r="P41" s="35">
        <f t="shared" si="1"/>
        <v>0</v>
      </c>
      <c r="Q41" s="35">
        <f t="shared" si="1"/>
        <v>0</v>
      </c>
      <c r="R41" s="35">
        <f t="shared" si="1"/>
        <v>0</v>
      </c>
    </row>
    <row r="42" spans="2:18" ht="23.25" customHeight="1">
      <c r="G42" s="35">
        <f t="shared" si="1"/>
        <v>0</v>
      </c>
      <c r="H42" s="35">
        <f t="shared" si="1"/>
        <v>0</v>
      </c>
      <c r="I42" s="35">
        <f t="shared" si="1"/>
        <v>0</v>
      </c>
      <c r="J42" s="35">
        <f t="shared" si="1"/>
        <v>0</v>
      </c>
      <c r="K42" s="35">
        <f t="shared" si="1"/>
        <v>0</v>
      </c>
      <c r="L42" s="35">
        <f t="shared" si="1"/>
        <v>0</v>
      </c>
      <c r="M42" s="35">
        <f t="shared" si="1"/>
        <v>0</v>
      </c>
      <c r="N42" s="35">
        <f t="shared" si="1"/>
        <v>0</v>
      </c>
      <c r="O42" s="35">
        <f t="shared" si="1"/>
        <v>0</v>
      </c>
      <c r="P42" s="35">
        <f t="shared" si="1"/>
        <v>0</v>
      </c>
      <c r="Q42" s="35">
        <f t="shared" si="1"/>
        <v>0</v>
      </c>
      <c r="R42" s="35">
        <f t="shared" si="1"/>
        <v>0</v>
      </c>
    </row>
    <row r="43" spans="2:18" ht="23.25" customHeight="1">
      <c r="G43" s="35">
        <f t="shared" si="1"/>
        <v>0</v>
      </c>
      <c r="H43" s="35">
        <f t="shared" si="1"/>
        <v>0</v>
      </c>
      <c r="I43" s="35">
        <f t="shared" si="1"/>
        <v>0</v>
      </c>
      <c r="J43" s="35">
        <f t="shared" si="1"/>
        <v>0</v>
      </c>
      <c r="K43" s="35">
        <f t="shared" si="1"/>
        <v>0</v>
      </c>
      <c r="L43" s="35">
        <f t="shared" si="1"/>
        <v>0</v>
      </c>
      <c r="M43" s="35">
        <f t="shared" si="1"/>
        <v>0</v>
      </c>
      <c r="N43" s="35">
        <f t="shared" si="1"/>
        <v>0</v>
      </c>
      <c r="O43" s="35">
        <f t="shared" si="1"/>
        <v>0</v>
      </c>
      <c r="P43" s="35">
        <f t="shared" si="1"/>
        <v>0</v>
      </c>
      <c r="Q43" s="35">
        <f t="shared" si="1"/>
        <v>0</v>
      </c>
      <c r="R43" s="35">
        <f t="shared" si="1"/>
        <v>0</v>
      </c>
    </row>
    <row r="44" spans="2:18" ht="23.25" customHeight="1">
      <c r="G44" s="35">
        <f t="shared" si="1"/>
        <v>0</v>
      </c>
      <c r="H44" s="35">
        <f t="shared" si="1"/>
        <v>0</v>
      </c>
      <c r="I44" s="35">
        <f t="shared" si="1"/>
        <v>0</v>
      </c>
      <c r="J44" s="35">
        <f t="shared" si="1"/>
        <v>0</v>
      </c>
      <c r="K44" s="35">
        <f t="shared" si="1"/>
        <v>0</v>
      </c>
      <c r="L44" s="35">
        <f t="shared" si="1"/>
        <v>0</v>
      </c>
      <c r="M44" s="35">
        <f t="shared" si="1"/>
        <v>0</v>
      </c>
      <c r="N44" s="35">
        <f t="shared" si="1"/>
        <v>0</v>
      </c>
      <c r="O44" s="35">
        <f t="shared" si="1"/>
        <v>0</v>
      </c>
      <c r="P44" s="35">
        <f t="shared" si="1"/>
        <v>0</v>
      </c>
      <c r="Q44" s="35">
        <f t="shared" si="1"/>
        <v>0</v>
      </c>
      <c r="R44" s="35">
        <f t="shared" si="1"/>
        <v>0</v>
      </c>
    </row>
    <row r="45" spans="2:18" ht="23.25" customHeight="1">
      <c r="G45" s="35">
        <f t="shared" si="1"/>
        <v>0</v>
      </c>
      <c r="H45" s="35">
        <f t="shared" si="1"/>
        <v>0</v>
      </c>
      <c r="I45" s="35">
        <f t="shared" si="1"/>
        <v>0</v>
      </c>
      <c r="J45" s="35">
        <f t="shared" si="1"/>
        <v>0</v>
      </c>
      <c r="K45" s="35">
        <f t="shared" si="1"/>
        <v>0</v>
      </c>
      <c r="L45" s="35">
        <f t="shared" si="1"/>
        <v>0</v>
      </c>
      <c r="M45" s="35">
        <f t="shared" si="1"/>
        <v>0</v>
      </c>
      <c r="N45" s="35">
        <f t="shared" si="1"/>
        <v>0</v>
      </c>
      <c r="O45" s="35">
        <f t="shared" si="1"/>
        <v>0</v>
      </c>
      <c r="P45" s="35">
        <f t="shared" si="1"/>
        <v>0</v>
      </c>
      <c r="Q45" s="35">
        <f t="shared" si="1"/>
        <v>0</v>
      </c>
      <c r="R45" s="35">
        <f t="shared" si="1"/>
        <v>0</v>
      </c>
    </row>
    <row r="46" spans="2:18" ht="23.25" customHeight="1">
      <c r="G46" s="35">
        <f t="shared" ref="G46" si="2">COUNTIFS($D$7:$D$31,$B39,G$7:G$31,"○")</f>
        <v>0</v>
      </c>
    </row>
  </sheetData>
  <sheetProtection sheet="1" objects="1" scenarios="1"/>
  <mergeCells count="11">
    <mergeCell ref="B33:F33"/>
    <mergeCell ref="B1:S1"/>
    <mergeCell ref="L3:M3"/>
    <mergeCell ref="N3:R3"/>
    <mergeCell ref="B4:D5"/>
    <mergeCell ref="B32:F32"/>
    <mergeCell ref="B34:F34"/>
    <mergeCell ref="B35:F35"/>
    <mergeCell ref="B36:F36"/>
    <mergeCell ref="B37:F37"/>
    <mergeCell ref="B38:F38"/>
  </mergeCells>
  <phoneticPr fontId="2"/>
  <conditionalFormatting sqref="H7:R30">
    <cfRule type="expression" dxfId="14" priority="2" stopIfTrue="1">
      <formula>AND(H$6&lt;&gt;"４月",OR(H7&lt;&gt;G7,H8&lt;&gt;G8),H7&gt;0)</formula>
    </cfRule>
  </conditionalFormatting>
  <conditionalFormatting sqref="H31:R31">
    <cfRule type="expression" dxfId="13" priority="3" stopIfTrue="1">
      <formula>AND(H$6&lt;&gt;"４月",OR(H31&lt;&gt;G31,#REF!&lt;&gt;#REF!),H31&gt;0)</formula>
    </cfRule>
  </conditionalFormatting>
  <conditionalFormatting sqref="G32:R32">
    <cfRule type="expression" dxfId="12" priority="4" stopIfTrue="1">
      <formula>AND(G$6&lt;&gt;"４月",OR(G32&lt;&gt;F32,G33&lt;&gt;B33),G32&gt;0)</formula>
    </cfRule>
  </conditionalFormatting>
  <conditionalFormatting sqref="G33:R38">
    <cfRule type="expression" dxfId="11" priority="5" stopIfTrue="1">
      <formula>AND(G$6&lt;&gt;"４月",OR(G33&lt;&gt;B33,G34&lt;&gt;B34),G33&gt;0)</formula>
    </cfRule>
  </conditionalFormatting>
  <conditionalFormatting sqref="G40:G46 H40:R45">
    <cfRule type="expression" dxfId="10" priority="1" stopIfTrue="1">
      <formula>AND(G$6&lt;&gt;"４月",OR(G40&lt;&gt;B40,G41&lt;&gt;B41),G40&gt;0)</formula>
    </cfRule>
  </conditionalFormatting>
  <printOptions horizontalCentered="1"/>
  <pageMargins left="0.70866141732283472" right="0.70866141732283472" top="0.74803149606299213" bottom="0.74803149606299213" header="0.31496062992125984" footer="0.31496062992125984"/>
  <pageSetup paperSize="9" scale="50" orientation="portrait" r:id="rId1"/>
  <headerFooter alignWithMargins="0">
    <oddHeader>&amp;L&amp;"ＭＳ Ｐ明朝,標準"&amp;16第１号様式の２（第３条関係）</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'確認表（0歳児　管内）'!$U$6:$U$8</xm:f>
          </x14:formula1>
          <xm:sqref>G7:R31</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W46"/>
  <sheetViews>
    <sheetView view="pageBreakPreview" topLeftCell="A30" zoomScale="85" zoomScaleNormal="85" zoomScaleSheetLayoutView="85" workbookViewId="0">
      <selection activeCell="G38" sqref="G38"/>
    </sheetView>
  </sheetViews>
  <sheetFormatPr defaultColWidth="6.6640625" defaultRowHeight="23.25" customHeight="1"/>
  <cols>
    <col min="1" max="1" width="0.6640625" style="2" customWidth="1"/>
    <col min="2" max="2" width="6" style="2" customWidth="1"/>
    <col min="3" max="3" width="25.33203125" style="2" customWidth="1"/>
    <col min="4" max="4" width="7" style="2" bestFit="1" customWidth="1"/>
    <col min="5" max="5" width="8.77734375" style="2" customWidth="1"/>
    <col min="6" max="6" width="15.109375" style="2" customWidth="1"/>
    <col min="7" max="18" width="7.88671875" style="2" customWidth="1"/>
    <col min="19" max="19" width="2.33203125" style="2" customWidth="1"/>
    <col min="20" max="20" width="7.88671875" style="2" bestFit="1" customWidth="1"/>
    <col min="21" max="16384" width="6.6640625" style="2"/>
  </cols>
  <sheetData>
    <row r="1" spans="1:23" ht="23.25" customHeight="1">
      <c r="B1" s="458" t="s">
        <v>10</v>
      </c>
      <c r="C1" s="458"/>
      <c r="D1" s="458"/>
      <c r="E1" s="458"/>
      <c r="F1" s="458"/>
      <c r="G1" s="458"/>
      <c r="H1" s="458"/>
      <c r="I1" s="458"/>
      <c r="J1" s="458"/>
      <c r="K1" s="458"/>
      <c r="L1" s="458"/>
      <c r="M1" s="458"/>
      <c r="N1" s="458"/>
      <c r="O1" s="458"/>
      <c r="P1" s="458"/>
      <c r="Q1" s="458"/>
      <c r="R1" s="458"/>
      <c r="S1" s="470"/>
    </row>
    <row r="2" spans="1:23" ht="24" customHeight="1">
      <c r="A2" s="30"/>
      <c r="B2" s="313"/>
      <c r="C2" s="313"/>
      <c r="D2" s="313"/>
      <c r="E2" s="313"/>
      <c r="F2" s="313"/>
      <c r="G2" s="313"/>
      <c r="H2" s="313"/>
      <c r="I2" s="313"/>
      <c r="J2" s="313"/>
      <c r="K2" s="313"/>
      <c r="L2" s="313"/>
      <c r="M2" s="313"/>
      <c r="N2" s="313"/>
      <c r="O2" s="313"/>
      <c r="P2" s="313"/>
      <c r="Q2" s="313"/>
      <c r="R2" s="313"/>
    </row>
    <row r="3" spans="1:23" s="1" customFormat="1" ht="21.75" customHeight="1" thickBot="1">
      <c r="A3" s="27"/>
      <c r="B3" s="314"/>
      <c r="C3" s="314"/>
      <c r="D3" s="314"/>
      <c r="E3" s="314"/>
      <c r="F3" s="303"/>
      <c r="G3" s="301"/>
      <c r="H3" s="302"/>
      <c r="I3" s="302"/>
      <c r="J3" s="302"/>
      <c r="K3" s="302"/>
      <c r="L3" s="473" t="s">
        <v>14</v>
      </c>
      <c r="M3" s="473"/>
      <c r="N3" s="461" t="str">
        <f>児童総括表!C12</f>
        <v>申請書シートの施設名を入力してください</v>
      </c>
      <c r="O3" s="461"/>
      <c r="P3" s="461"/>
      <c r="Q3" s="461"/>
      <c r="R3" s="461"/>
    </row>
    <row r="4" spans="1:23" ht="6.75" customHeight="1">
      <c r="A4" s="14"/>
      <c r="B4" s="459" t="s">
        <v>18</v>
      </c>
      <c r="C4" s="459"/>
      <c r="D4" s="459"/>
      <c r="E4" s="304"/>
      <c r="F4" s="304"/>
      <c r="G4" s="304"/>
      <c r="H4" s="304"/>
      <c r="I4" s="304"/>
      <c r="J4" s="304"/>
      <c r="K4" s="304"/>
      <c r="L4" s="304"/>
      <c r="M4" s="304"/>
      <c r="N4" s="304"/>
      <c r="O4" s="304"/>
      <c r="P4" s="304"/>
      <c r="Q4" s="304"/>
      <c r="R4" s="304"/>
    </row>
    <row r="5" spans="1:23" ht="22.2" customHeight="1">
      <c r="A5" s="14"/>
      <c r="B5" s="460"/>
      <c r="C5" s="460"/>
      <c r="D5" s="460"/>
      <c r="E5" s="304"/>
      <c r="F5" s="304"/>
      <c r="G5" s="304"/>
      <c r="H5" s="304"/>
      <c r="I5" s="304"/>
      <c r="J5" s="304"/>
      <c r="K5" s="304"/>
      <c r="L5" s="304"/>
      <c r="M5" s="304"/>
      <c r="N5" s="304"/>
      <c r="O5" s="304"/>
      <c r="P5" s="304"/>
      <c r="Q5" s="304"/>
      <c r="R5" s="304"/>
    </row>
    <row r="6" spans="1:23" s="3" customFormat="1" ht="35.4" customHeight="1">
      <c r="A6" s="17"/>
      <c r="B6" s="305" t="s">
        <v>0</v>
      </c>
      <c r="C6" s="315" t="s">
        <v>1</v>
      </c>
      <c r="D6" s="316" t="s">
        <v>12</v>
      </c>
      <c r="E6" s="308" t="s">
        <v>13</v>
      </c>
      <c r="F6" s="308" t="s">
        <v>241</v>
      </c>
      <c r="G6" s="309">
        <v>4</v>
      </c>
      <c r="H6" s="310">
        <v>5</v>
      </c>
      <c r="I6" s="310">
        <v>6</v>
      </c>
      <c r="J6" s="310">
        <v>7</v>
      </c>
      <c r="K6" s="310">
        <v>8</v>
      </c>
      <c r="L6" s="310">
        <v>9</v>
      </c>
      <c r="M6" s="310">
        <v>10</v>
      </c>
      <c r="N6" s="310">
        <v>11</v>
      </c>
      <c r="O6" s="310">
        <v>12</v>
      </c>
      <c r="P6" s="310">
        <v>1</v>
      </c>
      <c r="Q6" s="310">
        <v>2</v>
      </c>
      <c r="R6" s="311">
        <v>3</v>
      </c>
      <c r="S6" s="4"/>
      <c r="T6" s="3">
        <v>0</v>
      </c>
      <c r="U6" s="3" t="s">
        <v>15</v>
      </c>
      <c r="V6" s="3">
        <v>3</v>
      </c>
      <c r="W6" s="3" t="s">
        <v>16</v>
      </c>
    </row>
    <row r="7" spans="1:23" s="3" customFormat="1" ht="36.6" customHeight="1">
      <c r="A7" s="17"/>
      <c r="B7" s="361">
        <v>51</v>
      </c>
      <c r="C7" s="326"/>
      <c r="D7" s="326"/>
      <c r="E7" s="362"/>
      <c r="F7" s="364"/>
      <c r="G7" s="317"/>
      <c r="H7" s="318"/>
      <c r="I7" s="318"/>
      <c r="J7" s="318"/>
      <c r="K7" s="318"/>
      <c r="L7" s="318"/>
      <c r="M7" s="318"/>
      <c r="N7" s="318"/>
      <c r="O7" s="318"/>
      <c r="P7" s="318"/>
      <c r="Q7" s="318"/>
      <c r="R7" s="319"/>
      <c r="S7" s="5"/>
    </row>
    <row r="8" spans="1:23" s="3" customFormat="1" ht="36.6" customHeight="1">
      <c r="A8" s="17"/>
      <c r="B8" s="361">
        <v>52</v>
      </c>
      <c r="C8" s="326"/>
      <c r="D8" s="326"/>
      <c r="E8" s="362"/>
      <c r="F8" s="364"/>
      <c r="G8" s="317"/>
      <c r="H8" s="318"/>
      <c r="I8" s="318"/>
      <c r="J8" s="318"/>
      <c r="K8" s="318"/>
      <c r="L8" s="318"/>
      <c r="M8" s="318"/>
      <c r="N8" s="318"/>
      <c r="O8" s="318"/>
      <c r="P8" s="318"/>
      <c r="Q8" s="318"/>
      <c r="R8" s="319"/>
      <c r="S8" s="5"/>
    </row>
    <row r="9" spans="1:23" s="3" customFormat="1" ht="36.6" customHeight="1">
      <c r="A9" s="17"/>
      <c r="B9" s="361">
        <v>53</v>
      </c>
      <c r="C9" s="326"/>
      <c r="D9" s="326"/>
      <c r="E9" s="362"/>
      <c r="F9" s="364"/>
      <c r="G9" s="317"/>
      <c r="H9" s="318"/>
      <c r="I9" s="318"/>
      <c r="J9" s="318"/>
      <c r="K9" s="318"/>
      <c r="L9" s="318"/>
      <c r="M9" s="318"/>
      <c r="N9" s="318"/>
      <c r="O9" s="318"/>
      <c r="P9" s="318"/>
      <c r="Q9" s="318"/>
      <c r="R9" s="319"/>
      <c r="S9" s="5"/>
    </row>
    <row r="10" spans="1:23" s="3" customFormat="1" ht="36.6" customHeight="1">
      <c r="A10" s="17"/>
      <c r="B10" s="361">
        <v>54</v>
      </c>
      <c r="C10" s="326"/>
      <c r="D10" s="326"/>
      <c r="E10" s="362"/>
      <c r="F10" s="364"/>
      <c r="G10" s="317"/>
      <c r="H10" s="318"/>
      <c r="I10" s="318"/>
      <c r="J10" s="318"/>
      <c r="K10" s="318"/>
      <c r="L10" s="318"/>
      <c r="M10" s="318"/>
      <c r="N10" s="318"/>
      <c r="O10" s="318"/>
      <c r="P10" s="318"/>
      <c r="Q10" s="318"/>
      <c r="R10" s="319"/>
      <c r="S10" s="5"/>
    </row>
    <row r="11" spans="1:23" ht="36.6" customHeight="1">
      <c r="A11" s="14"/>
      <c r="B11" s="361">
        <v>55</v>
      </c>
      <c r="C11" s="326"/>
      <c r="D11" s="326"/>
      <c r="E11" s="362"/>
      <c r="F11" s="364"/>
      <c r="G11" s="317"/>
      <c r="H11" s="318"/>
      <c r="I11" s="318"/>
      <c r="J11" s="318"/>
      <c r="K11" s="318"/>
      <c r="L11" s="318"/>
      <c r="M11" s="318"/>
      <c r="N11" s="318"/>
      <c r="O11" s="318"/>
      <c r="P11" s="318"/>
      <c r="Q11" s="318"/>
      <c r="R11" s="319"/>
    </row>
    <row r="12" spans="1:23" ht="36.6" customHeight="1">
      <c r="A12" s="14"/>
      <c r="B12" s="361">
        <v>56</v>
      </c>
      <c r="C12" s="326"/>
      <c r="D12" s="326"/>
      <c r="E12" s="362"/>
      <c r="F12" s="364"/>
      <c r="G12" s="317"/>
      <c r="H12" s="318"/>
      <c r="I12" s="318"/>
      <c r="J12" s="318"/>
      <c r="K12" s="318"/>
      <c r="L12" s="318"/>
      <c r="M12" s="318"/>
      <c r="N12" s="318"/>
      <c r="O12" s="318"/>
      <c r="P12" s="318"/>
      <c r="Q12" s="318"/>
      <c r="R12" s="319"/>
    </row>
    <row r="13" spans="1:23" ht="36.6" customHeight="1">
      <c r="A13" s="14"/>
      <c r="B13" s="361">
        <v>57</v>
      </c>
      <c r="C13" s="326"/>
      <c r="D13" s="326"/>
      <c r="E13" s="362"/>
      <c r="F13" s="364"/>
      <c r="G13" s="317"/>
      <c r="H13" s="318"/>
      <c r="I13" s="318"/>
      <c r="J13" s="318"/>
      <c r="K13" s="318"/>
      <c r="L13" s="318"/>
      <c r="M13" s="318"/>
      <c r="N13" s="318"/>
      <c r="O13" s="318"/>
      <c r="P13" s="318"/>
      <c r="Q13" s="318"/>
      <c r="R13" s="319"/>
    </row>
    <row r="14" spans="1:23" ht="36.6" customHeight="1">
      <c r="A14" s="14"/>
      <c r="B14" s="361">
        <v>58</v>
      </c>
      <c r="C14" s="326"/>
      <c r="D14" s="326"/>
      <c r="E14" s="362"/>
      <c r="F14" s="364"/>
      <c r="G14" s="317"/>
      <c r="H14" s="318"/>
      <c r="I14" s="318"/>
      <c r="J14" s="318"/>
      <c r="K14" s="318"/>
      <c r="L14" s="318"/>
      <c r="M14" s="318"/>
      <c r="N14" s="318"/>
      <c r="O14" s="318"/>
      <c r="P14" s="318"/>
      <c r="Q14" s="318"/>
      <c r="R14" s="319"/>
    </row>
    <row r="15" spans="1:23" ht="36.6" customHeight="1">
      <c r="A15" s="14"/>
      <c r="B15" s="361">
        <v>59</v>
      </c>
      <c r="C15" s="326"/>
      <c r="D15" s="326"/>
      <c r="E15" s="362"/>
      <c r="F15" s="364"/>
      <c r="G15" s="317"/>
      <c r="H15" s="318"/>
      <c r="I15" s="318"/>
      <c r="J15" s="318"/>
      <c r="K15" s="318"/>
      <c r="L15" s="318"/>
      <c r="M15" s="318"/>
      <c r="N15" s="318"/>
      <c r="O15" s="318"/>
      <c r="P15" s="318"/>
      <c r="Q15" s="318"/>
      <c r="R15" s="319"/>
    </row>
    <row r="16" spans="1:23" ht="36.6" customHeight="1">
      <c r="A16" s="14"/>
      <c r="B16" s="361">
        <v>60</v>
      </c>
      <c r="C16" s="326"/>
      <c r="D16" s="326"/>
      <c r="E16" s="362"/>
      <c r="F16" s="364"/>
      <c r="G16" s="317"/>
      <c r="H16" s="318"/>
      <c r="I16" s="318"/>
      <c r="J16" s="318"/>
      <c r="K16" s="318"/>
      <c r="L16" s="318"/>
      <c r="M16" s="318"/>
      <c r="N16" s="318"/>
      <c r="O16" s="318"/>
      <c r="P16" s="318"/>
      <c r="Q16" s="318"/>
      <c r="R16" s="319"/>
    </row>
    <row r="17" spans="1:18" ht="36.6" customHeight="1">
      <c r="A17" s="14"/>
      <c r="B17" s="361">
        <v>61</v>
      </c>
      <c r="C17" s="326"/>
      <c r="D17" s="326"/>
      <c r="E17" s="362"/>
      <c r="F17" s="364"/>
      <c r="G17" s="317"/>
      <c r="H17" s="318"/>
      <c r="I17" s="318"/>
      <c r="J17" s="318"/>
      <c r="K17" s="318"/>
      <c r="L17" s="318"/>
      <c r="M17" s="318"/>
      <c r="N17" s="318"/>
      <c r="O17" s="318"/>
      <c r="P17" s="318"/>
      <c r="Q17" s="318"/>
      <c r="R17" s="319"/>
    </row>
    <row r="18" spans="1:18" ht="36.6" customHeight="1">
      <c r="A18" s="14"/>
      <c r="B18" s="361">
        <v>62</v>
      </c>
      <c r="C18" s="326"/>
      <c r="D18" s="326"/>
      <c r="E18" s="362"/>
      <c r="F18" s="364"/>
      <c r="G18" s="317"/>
      <c r="H18" s="318"/>
      <c r="I18" s="318"/>
      <c r="J18" s="318"/>
      <c r="K18" s="318"/>
      <c r="L18" s="318"/>
      <c r="M18" s="318"/>
      <c r="N18" s="318"/>
      <c r="O18" s="318"/>
      <c r="P18" s="318"/>
      <c r="Q18" s="318"/>
      <c r="R18" s="319"/>
    </row>
    <row r="19" spans="1:18" ht="36.6" customHeight="1">
      <c r="A19" s="14"/>
      <c r="B19" s="361">
        <v>63</v>
      </c>
      <c r="C19" s="326"/>
      <c r="D19" s="326"/>
      <c r="E19" s="362"/>
      <c r="F19" s="364"/>
      <c r="G19" s="317"/>
      <c r="H19" s="318"/>
      <c r="I19" s="318"/>
      <c r="J19" s="318"/>
      <c r="K19" s="318"/>
      <c r="L19" s="318"/>
      <c r="M19" s="318"/>
      <c r="N19" s="318"/>
      <c r="O19" s="318"/>
      <c r="P19" s="318"/>
      <c r="Q19" s="318"/>
      <c r="R19" s="319"/>
    </row>
    <row r="20" spans="1:18" ht="36.6" customHeight="1">
      <c r="A20" s="14"/>
      <c r="B20" s="361">
        <v>64</v>
      </c>
      <c r="C20" s="326"/>
      <c r="D20" s="326"/>
      <c r="E20" s="362"/>
      <c r="F20" s="364"/>
      <c r="G20" s="317"/>
      <c r="H20" s="318"/>
      <c r="I20" s="318"/>
      <c r="J20" s="318"/>
      <c r="K20" s="318"/>
      <c r="L20" s="318"/>
      <c r="M20" s="318"/>
      <c r="N20" s="318"/>
      <c r="O20" s="318"/>
      <c r="P20" s="318"/>
      <c r="Q20" s="318"/>
      <c r="R20" s="319"/>
    </row>
    <row r="21" spans="1:18" ht="36.6" customHeight="1">
      <c r="A21" s="14"/>
      <c r="B21" s="361">
        <v>65</v>
      </c>
      <c r="C21" s="326"/>
      <c r="D21" s="326"/>
      <c r="E21" s="362"/>
      <c r="F21" s="364"/>
      <c r="G21" s="317"/>
      <c r="H21" s="318"/>
      <c r="I21" s="318"/>
      <c r="J21" s="318"/>
      <c r="K21" s="318"/>
      <c r="L21" s="318"/>
      <c r="M21" s="318"/>
      <c r="N21" s="318"/>
      <c r="O21" s="318"/>
      <c r="P21" s="318"/>
      <c r="Q21" s="318"/>
      <c r="R21" s="319"/>
    </row>
    <row r="22" spans="1:18" ht="36.6" customHeight="1">
      <c r="A22" s="14"/>
      <c r="B22" s="361">
        <v>66</v>
      </c>
      <c r="C22" s="326"/>
      <c r="D22" s="326"/>
      <c r="E22" s="362"/>
      <c r="F22" s="364"/>
      <c r="G22" s="317"/>
      <c r="H22" s="318"/>
      <c r="I22" s="318"/>
      <c r="J22" s="318"/>
      <c r="K22" s="318"/>
      <c r="L22" s="318"/>
      <c r="M22" s="318"/>
      <c r="N22" s="318"/>
      <c r="O22" s="318"/>
      <c r="P22" s="318"/>
      <c r="Q22" s="318"/>
      <c r="R22" s="319"/>
    </row>
    <row r="23" spans="1:18" ht="36.6" customHeight="1">
      <c r="A23" s="14"/>
      <c r="B23" s="361">
        <v>67</v>
      </c>
      <c r="C23" s="326"/>
      <c r="D23" s="326"/>
      <c r="E23" s="362"/>
      <c r="F23" s="364"/>
      <c r="G23" s="317"/>
      <c r="H23" s="318"/>
      <c r="I23" s="318"/>
      <c r="J23" s="318"/>
      <c r="K23" s="318"/>
      <c r="L23" s="318"/>
      <c r="M23" s="318"/>
      <c r="N23" s="318"/>
      <c r="O23" s="318"/>
      <c r="P23" s="318"/>
      <c r="Q23" s="318"/>
      <c r="R23" s="319"/>
    </row>
    <row r="24" spans="1:18" ht="36.6" customHeight="1">
      <c r="A24" s="14"/>
      <c r="B24" s="361">
        <v>68</v>
      </c>
      <c r="C24" s="326"/>
      <c r="D24" s="326"/>
      <c r="E24" s="362"/>
      <c r="F24" s="364"/>
      <c r="G24" s="317"/>
      <c r="H24" s="318"/>
      <c r="I24" s="318"/>
      <c r="J24" s="318"/>
      <c r="K24" s="318"/>
      <c r="L24" s="318"/>
      <c r="M24" s="318"/>
      <c r="N24" s="318"/>
      <c r="O24" s="318"/>
      <c r="P24" s="318"/>
      <c r="Q24" s="318"/>
      <c r="R24" s="319"/>
    </row>
    <row r="25" spans="1:18" ht="36.6" customHeight="1">
      <c r="A25" s="14"/>
      <c r="B25" s="361">
        <v>69</v>
      </c>
      <c r="C25" s="326"/>
      <c r="D25" s="326"/>
      <c r="E25" s="362"/>
      <c r="F25" s="364"/>
      <c r="G25" s="317"/>
      <c r="H25" s="318"/>
      <c r="I25" s="318"/>
      <c r="J25" s="318"/>
      <c r="K25" s="318"/>
      <c r="L25" s="318"/>
      <c r="M25" s="318"/>
      <c r="N25" s="318"/>
      <c r="O25" s="318"/>
      <c r="P25" s="318"/>
      <c r="Q25" s="318"/>
      <c r="R25" s="319"/>
    </row>
    <row r="26" spans="1:18" ht="36.6" customHeight="1">
      <c r="A26" s="14"/>
      <c r="B26" s="361">
        <v>70</v>
      </c>
      <c r="C26" s="326"/>
      <c r="D26" s="326"/>
      <c r="E26" s="362"/>
      <c r="F26" s="364"/>
      <c r="G26" s="317"/>
      <c r="H26" s="318"/>
      <c r="I26" s="318"/>
      <c r="J26" s="318"/>
      <c r="K26" s="318"/>
      <c r="L26" s="318"/>
      <c r="M26" s="318"/>
      <c r="N26" s="318"/>
      <c r="O26" s="318"/>
      <c r="P26" s="318"/>
      <c r="Q26" s="318"/>
      <c r="R26" s="319"/>
    </row>
    <row r="27" spans="1:18" ht="36.6" customHeight="1">
      <c r="A27" s="14"/>
      <c r="B27" s="361">
        <v>71</v>
      </c>
      <c r="C27" s="326"/>
      <c r="D27" s="326"/>
      <c r="E27" s="362"/>
      <c r="F27" s="364"/>
      <c r="G27" s="317"/>
      <c r="H27" s="318"/>
      <c r="I27" s="318"/>
      <c r="J27" s="318"/>
      <c r="K27" s="318"/>
      <c r="L27" s="318"/>
      <c r="M27" s="318"/>
      <c r="N27" s="318"/>
      <c r="O27" s="318"/>
      <c r="P27" s="318"/>
      <c r="Q27" s="318"/>
      <c r="R27" s="319"/>
    </row>
    <row r="28" spans="1:18" ht="36.6" customHeight="1">
      <c r="A28" s="14"/>
      <c r="B28" s="361">
        <v>72</v>
      </c>
      <c r="C28" s="326"/>
      <c r="D28" s="326"/>
      <c r="E28" s="362"/>
      <c r="F28" s="364"/>
      <c r="G28" s="317"/>
      <c r="H28" s="318"/>
      <c r="I28" s="318"/>
      <c r="J28" s="318"/>
      <c r="K28" s="318"/>
      <c r="L28" s="318"/>
      <c r="M28" s="318"/>
      <c r="N28" s="318"/>
      <c r="O28" s="318"/>
      <c r="P28" s="318"/>
      <c r="Q28" s="318"/>
      <c r="R28" s="319"/>
    </row>
    <row r="29" spans="1:18" ht="36.6" customHeight="1">
      <c r="A29" s="14"/>
      <c r="B29" s="361">
        <v>73</v>
      </c>
      <c r="C29" s="326"/>
      <c r="D29" s="326"/>
      <c r="E29" s="362"/>
      <c r="F29" s="364"/>
      <c r="G29" s="317"/>
      <c r="H29" s="318"/>
      <c r="I29" s="318"/>
      <c r="J29" s="318"/>
      <c r="K29" s="318"/>
      <c r="L29" s="318"/>
      <c r="M29" s="318"/>
      <c r="N29" s="318"/>
      <c r="O29" s="318"/>
      <c r="P29" s="318"/>
      <c r="Q29" s="318"/>
      <c r="R29" s="319"/>
    </row>
    <row r="30" spans="1:18" ht="36.6" customHeight="1">
      <c r="A30" s="14"/>
      <c r="B30" s="361">
        <v>74</v>
      </c>
      <c r="C30" s="326"/>
      <c r="D30" s="326"/>
      <c r="E30" s="362"/>
      <c r="F30" s="364"/>
      <c r="G30" s="317"/>
      <c r="H30" s="318"/>
      <c r="I30" s="318"/>
      <c r="J30" s="318"/>
      <c r="K30" s="318"/>
      <c r="L30" s="318"/>
      <c r="M30" s="318"/>
      <c r="N30" s="318"/>
      <c r="O30" s="318"/>
      <c r="P30" s="318"/>
      <c r="Q30" s="318"/>
      <c r="R30" s="319"/>
    </row>
    <row r="31" spans="1:18" ht="36.6" customHeight="1" thickBot="1">
      <c r="A31" s="14"/>
      <c r="B31" s="34">
        <v>75</v>
      </c>
      <c r="C31" s="331"/>
      <c r="D31" s="331"/>
      <c r="E31" s="363"/>
      <c r="F31" s="365"/>
      <c r="G31" s="332"/>
      <c r="H31" s="333"/>
      <c r="I31" s="333"/>
      <c r="J31" s="333"/>
      <c r="K31" s="333"/>
      <c r="L31" s="333"/>
      <c r="M31" s="333"/>
      <c r="N31" s="333"/>
      <c r="O31" s="333"/>
      <c r="P31" s="333"/>
      <c r="Q31" s="333"/>
      <c r="R31" s="334"/>
    </row>
    <row r="32" spans="1:18" ht="30" customHeight="1" thickTop="1">
      <c r="B32" s="471" t="s">
        <v>243</v>
      </c>
      <c r="C32" s="471"/>
      <c r="D32" s="471"/>
      <c r="E32" s="471"/>
      <c r="F32" s="471"/>
      <c r="G32" s="31">
        <f>SUM(G33:G38)</f>
        <v>0</v>
      </c>
      <c r="H32" s="32">
        <f>SUM(H33:H38)</f>
        <v>0</v>
      </c>
      <c r="I32" s="32">
        <f t="shared" ref="I32:R32" si="0">SUM(I33:I38)</f>
        <v>0</v>
      </c>
      <c r="J32" s="32">
        <f t="shared" si="0"/>
        <v>0</v>
      </c>
      <c r="K32" s="32">
        <f t="shared" si="0"/>
        <v>0</v>
      </c>
      <c r="L32" s="32">
        <f>SUM(L33:L38)</f>
        <v>0</v>
      </c>
      <c r="M32" s="32">
        <f t="shared" si="0"/>
        <v>0</v>
      </c>
      <c r="N32" s="32">
        <f t="shared" si="0"/>
        <v>0</v>
      </c>
      <c r="O32" s="32">
        <f t="shared" si="0"/>
        <v>0</v>
      </c>
      <c r="P32" s="32">
        <f t="shared" si="0"/>
        <v>0</v>
      </c>
      <c r="Q32" s="32">
        <f t="shared" si="0"/>
        <v>0</v>
      </c>
      <c r="R32" s="33">
        <f t="shared" si="0"/>
        <v>0</v>
      </c>
    </row>
    <row r="33" spans="2:18" ht="25.2" customHeight="1">
      <c r="B33" s="472">
        <v>0</v>
      </c>
      <c r="C33" s="472"/>
      <c r="D33" s="472"/>
      <c r="E33" s="472"/>
      <c r="F33" s="472"/>
      <c r="G33" s="35">
        <f>COUNTIFS($D$7:$D$31,$B33,G$7:G$31,"○")+'確認表（管外） (26～)'!G33</f>
        <v>0</v>
      </c>
      <c r="H33" s="36">
        <f>COUNTIFS($D$7:$D$31,$B33,H$7:H$31,"○")+'確認表（管外） (26～)'!H33+'確認表（管外）'!H33</f>
        <v>0</v>
      </c>
      <c r="I33" s="36">
        <f>COUNTIFS($D$7:$D$31,$B33,I$7:I$31,"○")+'確認表（管外） (26～)'!I33+'確認表（管外）'!I33</f>
        <v>0</v>
      </c>
      <c r="J33" s="36">
        <f>COUNTIFS($D$7:$D$31,$B33,J$7:J$31,"○")+'確認表（管外） (26～)'!J33+'確認表（管外）'!J33</f>
        <v>0</v>
      </c>
      <c r="K33" s="36">
        <f>COUNTIFS($D$7:$D$31,$B33,K$7:K$31,"○")+'確認表（管外） (26～)'!K33+'確認表（管外）'!K33</f>
        <v>0</v>
      </c>
      <c r="L33" s="36">
        <f>COUNTIFS($D$7:$D$31,$B33,L$7:L$31,"○")+'確認表（管外） (26～)'!L33+'確認表（管外）'!L33</f>
        <v>0</v>
      </c>
      <c r="M33" s="36">
        <f>COUNTIFS($D$7:$D$31,$B33,M$7:M$31,"○")+'確認表（管外） (26～)'!M33+'確認表（管外）'!M33</f>
        <v>0</v>
      </c>
      <c r="N33" s="36">
        <f>COUNTIFS($D$7:$D$31,$B33,N$7:N$31,"○")+'確認表（管外） (26～)'!N33+'確認表（管外）'!N33</f>
        <v>0</v>
      </c>
      <c r="O33" s="36">
        <f>COUNTIFS($D$7:$D$31,$B33,O$7:O$31,"○")+'確認表（管外） (26～)'!O33+'確認表（管外）'!O33</f>
        <v>0</v>
      </c>
      <c r="P33" s="36">
        <f>COUNTIFS($D$7:$D$31,$B33,P$7:P$31,"○")+'確認表（管外） (26～)'!P33+'確認表（管外）'!P33</f>
        <v>0</v>
      </c>
      <c r="Q33" s="36">
        <f>COUNTIFS($D$7:$D$31,$B33,Q$7:Q$31,"○")+'確認表（管外） (26～)'!Q33+'確認表（管外）'!Q33</f>
        <v>0</v>
      </c>
      <c r="R33" s="341">
        <f>COUNTIFS($D$7:$D$31,$B33,R$7:R$31,"○")+'確認表（管外） (26～)'!R33+'確認表（管外）'!R33</f>
        <v>0</v>
      </c>
    </row>
    <row r="34" spans="2:18" ht="25.2" customHeight="1">
      <c r="B34" s="472">
        <v>1</v>
      </c>
      <c r="C34" s="472"/>
      <c r="D34" s="472"/>
      <c r="E34" s="472"/>
      <c r="F34" s="472"/>
      <c r="G34" s="35">
        <f>COUNTIFS($D$7:$D$31,$B34,G$7:G$31,"○")+'確認表（管外） (26～)'!G34+'確認表（管外）'!G34</f>
        <v>0</v>
      </c>
      <c r="H34" s="36">
        <f>COUNTIFS($D$7:$D$31,$B34,H$7:H$31,"○")+'確認表（管外） (26～)'!H34+'確認表（管外）'!H34</f>
        <v>0</v>
      </c>
      <c r="I34" s="36">
        <f>COUNTIFS($D$7:$D$31,$B34,I$7:I$31,"○")+'確認表（管外） (26～)'!I34+'確認表（管外）'!I34</f>
        <v>0</v>
      </c>
      <c r="J34" s="36">
        <f>COUNTIFS($D$7:$D$31,$B34,J$7:J$31,"○")+'確認表（管外） (26～)'!J34+'確認表（管外）'!J34</f>
        <v>0</v>
      </c>
      <c r="K34" s="36">
        <f>COUNTIFS($D$7:$D$31,$B34,K$7:K$31,"○")+'確認表（管外） (26～)'!K34+'確認表（管外）'!K34</f>
        <v>0</v>
      </c>
      <c r="L34" s="36">
        <f>COUNTIFS($D$7:$D$31,$B34,L$7:L$31,"○")+'確認表（管外） (26～)'!L34+'確認表（管外）'!L34</f>
        <v>0</v>
      </c>
      <c r="M34" s="36">
        <f>COUNTIFS($D$7:$D$31,$B34,M$7:M$31,"○")+'確認表（管外） (26～)'!M34+'確認表（管外）'!M34</f>
        <v>0</v>
      </c>
      <c r="N34" s="36">
        <f>COUNTIFS($D$7:$D$31,$B34,N$7:N$31,"○")+'確認表（管外） (26～)'!N34+'確認表（管外）'!N34</f>
        <v>0</v>
      </c>
      <c r="O34" s="36">
        <f>COUNTIFS($D$7:$D$31,$B34,O$7:O$31,"○")+'確認表（管外） (26～)'!O34+'確認表（管外）'!O34</f>
        <v>0</v>
      </c>
      <c r="P34" s="36">
        <f>COUNTIFS($D$7:$D$31,$B34,P$7:P$31,"○")+'確認表（管外） (26～)'!P34+'確認表（管外）'!P34</f>
        <v>0</v>
      </c>
      <c r="Q34" s="36">
        <f>COUNTIFS($D$7:$D$31,$B34,Q$7:Q$31,"○")+'確認表（管外） (26～)'!Q34+'確認表（管外）'!Q34</f>
        <v>0</v>
      </c>
      <c r="R34" s="341">
        <f>COUNTIFS($D$7:$D$31,$B34,R$7:R$31,"○")+'確認表（管外） (26～)'!R34+'確認表（管外）'!R34</f>
        <v>0</v>
      </c>
    </row>
    <row r="35" spans="2:18" ht="25.2" customHeight="1">
      <c r="B35" s="472">
        <v>2</v>
      </c>
      <c r="C35" s="472"/>
      <c r="D35" s="472"/>
      <c r="E35" s="472"/>
      <c r="F35" s="472"/>
      <c r="G35" s="35">
        <f>COUNTIFS($D$7:$D$31,$B35,G$7:G$31,"○")+'確認表（管外） (26～)'!G35+'確認表（管外）'!G35</f>
        <v>0</v>
      </c>
      <c r="H35" s="36">
        <f>COUNTIFS($D$7:$D$31,$B35,H$7:H$31,"○")+'確認表（管外） (26～)'!H35+'確認表（管外）'!H35</f>
        <v>0</v>
      </c>
      <c r="I35" s="36">
        <f>COUNTIFS($D$7:$D$31,$B35,I$7:I$31,"○")+'確認表（管外） (26～)'!I35+'確認表（管外）'!I35</f>
        <v>0</v>
      </c>
      <c r="J35" s="36">
        <f>COUNTIFS($D$7:$D$31,$B35,J$7:J$31,"○")+'確認表（管外） (26～)'!J35+'確認表（管外）'!J35</f>
        <v>0</v>
      </c>
      <c r="K35" s="36">
        <f>COUNTIFS($D$7:$D$31,$B35,K$7:K$31,"○")+'確認表（管外） (26～)'!K35+'確認表（管外）'!K35</f>
        <v>0</v>
      </c>
      <c r="L35" s="36">
        <f>COUNTIFS($D$7:$D$31,$B35,L$7:L$31,"○")+'確認表（管外） (26～)'!L35+'確認表（管外）'!L35</f>
        <v>0</v>
      </c>
      <c r="M35" s="36">
        <f>COUNTIFS($D$7:$D$31,$B35,M$7:M$31,"○")+'確認表（管外） (26～)'!M35+'確認表（管外）'!M35</f>
        <v>0</v>
      </c>
      <c r="N35" s="36">
        <f>COUNTIFS($D$7:$D$31,$B35,N$7:N$31,"○")+'確認表（管外） (26～)'!N35+'確認表（管外）'!N35</f>
        <v>0</v>
      </c>
      <c r="O35" s="36">
        <f>COUNTIFS($D$7:$D$31,$B35,O$7:O$31,"○")+'確認表（管外） (26～)'!O35+'確認表（管外）'!O35</f>
        <v>0</v>
      </c>
      <c r="P35" s="36">
        <f>COUNTIFS($D$7:$D$31,$B35,P$7:P$31,"○")+'確認表（管外） (26～)'!P35+'確認表（管外）'!P35</f>
        <v>0</v>
      </c>
      <c r="Q35" s="36">
        <f>COUNTIFS($D$7:$D$31,$B35,Q$7:Q$31,"○")+'確認表（管外） (26～)'!Q35+'確認表（管外）'!Q35</f>
        <v>0</v>
      </c>
      <c r="R35" s="341">
        <f>COUNTIFS($D$7:$D$31,$B35,R$7:R$31,"○")+'確認表（管外） (26～)'!R35+'確認表（管外）'!R35</f>
        <v>0</v>
      </c>
    </row>
    <row r="36" spans="2:18" ht="25.2" customHeight="1">
      <c r="B36" s="472">
        <v>3</v>
      </c>
      <c r="C36" s="472"/>
      <c r="D36" s="472"/>
      <c r="E36" s="472"/>
      <c r="F36" s="472"/>
      <c r="G36" s="35">
        <f>COUNTIFS($D$7:$D$31,$B36,G$7:G$31,"○")+'確認表（管外） (26～)'!G36+'確認表（管外）'!G36</f>
        <v>0</v>
      </c>
      <c r="H36" s="36">
        <f>COUNTIFS($D$7:$D$31,$B36,H$7:H$31,"○")+'確認表（管外） (26～)'!H36+'確認表（管外）'!H36</f>
        <v>0</v>
      </c>
      <c r="I36" s="36">
        <f>COUNTIFS($D$7:$D$31,$B36,I$7:I$31,"○")+'確認表（管外） (26～)'!I36+'確認表（管外）'!I36</f>
        <v>0</v>
      </c>
      <c r="J36" s="36">
        <f>COUNTIFS($D$7:$D$31,$B36,J$7:J$31,"○")+'確認表（管外） (26～)'!J36+'確認表（管外）'!J36</f>
        <v>0</v>
      </c>
      <c r="K36" s="36">
        <f>COUNTIFS($D$7:$D$31,$B36,K$7:K$31,"○")+'確認表（管外） (26～)'!K36+'確認表（管外）'!K36</f>
        <v>0</v>
      </c>
      <c r="L36" s="36">
        <f>COUNTIFS($D$7:$D$31,$B36,L$7:L$31,"○")+'確認表（管外） (26～)'!L36+'確認表（管外）'!L36</f>
        <v>0</v>
      </c>
      <c r="M36" s="36">
        <f>COUNTIFS($D$7:$D$31,$B36,M$7:M$31,"○")+'確認表（管外） (26～)'!M36+'確認表（管外）'!M36</f>
        <v>0</v>
      </c>
      <c r="N36" s="36">
        <f>COUNTIFS($D$7:$D$31,$B36,N$7:N$31,"○")+'確認表（管外） (26～)'!N36+'確認表（管外）'!N36</f>
        <v>0</v>
      </c>
      <c r="O36" s="36">
        <f>COUNTIFS($D$7:$D$31,$B36,O$7:O$31,"○")+'確認表（管外） (26～)'!O36+'確認表（管外）'!O36</f>
        <v>0</v>
      </c>
      <c r="P36" s="36">
        <f>COUNTIFS($D$7:$D$31,$B36,P$7:P$31,"○")+'確認表（管外） (26～)'!P36+'確認表（管外）'!P36</f>
        <v>0</v>
      </c>
      <c r="Q36" s="36">
        <f>COUNTIFS($D$7:$D$31,$B36,Q$7:Q$31,"○")+'確認表（管外） (26～)'!Q36+'確認表（管外）'!Q36</f>
        <v>0</v>
      </c>
      <c r="R36" s="341">
        <f>COUNTIFS($D$7:$D$31,$B36,R$7:R$31,"○")+'確認表（管外） (26～)'!R36+'確認表（管外）'!R36</f>
        <v>0</v>
      </c>
    </row>
    <row r="37" spans="2:18" ht="25.2" customHeight="1">
      <c r="B37" s="472">
        <v>4</v>
      </c>
      <c r="C37" s="472"/>
      <c r="D37" s="472"/>
      <c r="E37" s="472"/>
      <c r="F37" s="472"/>
      <c r="G37" s="35">
        <f>COUNTIFS($D$7:$D$31,$B37,G$7:G$31,"○")+'確認表（管外） (26～)'!G37+'確認表（管外）'!G37</f>
        <v>0</v>
      </c>
      <c r="H37" s="36">
        <f>COUNTIFS($D$7:$D$31,$B37,H$7:H$31,"○")+'確認表（管外） (26～)'!H37+'確認表（管外）'!H37</f>
        <v>0</v>
      </c>
      <c r="I37" s="36">
        <f>COUNTIFS($D$7:$D$31,$B37,I$7:I$31,"○")+'確認表（管外） (26～)'!I37+'確認表（管外）'!I37</f>
        <v>0</v>
      </c>
      <c r="J37" s="36">
        <f>COUNTIFS($D$7:$D$31,$B37,J$7:J$31,"○")+'確認表（管外） (26～)'!J37+'確認表（管外）'!J37</f>
        <v>0</v>
      </c>
      <c r="K37" s="36">
        <f>COUNTIFS($D$7:$D$31,$B37,K$7:K$31,"○")+'確認表（管外） (26～)'!K37+'確認表（管外）'!K37</f>
        <v>0</v>
      </c>
      <c r="L37" s="36">
        <f>COUNTIFS($D$7:$D$31,$B37,L$7:L$31,"○")+'確認表（管外） (26～)'!L37+'確認表（管外）'!L37</f>
        <v>0</v>
      </c>
      <c r="M37" s="36">
        <f>COUNTIFS($D$7:$D$31,$B37,M$7:M$31,"○")+'確認表（管外） (26～)'!M37+'確認表（管外）'!M37</f>
        <v>0</v>
      </c>
      <c r="N37" s="36">
        <f>COUNTIFS($D$7:$D$31,$B37,N$7:N$31,"○")+'確認表（管外） (26～)'!N37+'確認表（管外）'!N37</f>
        <v>0</v>
      </c>
      <c r="O37" s="36">
        <f>COUNTIFS($D$7:$D$31,$B37,O$7:O$31,"○")+'確認表（管外） (26～)'!O37+'確認表（管外）'!O37</f>
        <v>0</v>
      </c>
      <c r="P37" s="36">
        <f>COUNTIFS($D$7:$D$31,$B37,P$7:P$31,"○")+'確認表（管外） (26～)'!P37+'確認表（管外）'!P37</f>
        <v>0</v>
      </c>
      <c r="Q37" s="36">
        <f>COUNTIFS($D$7:$D$31,$B37,Q$7:Q$31,"○")+'確認表（管外） (26～)'!Q37+'確認表（管外）'!Q37</f>
        <v>0</v>
      </c>
      <c r="R37" s="341">
        <f>COUNTIFS($D$7:$D$31,$B37,R$7:R$31,"○")+'確認表（管外） (26～)'!R37+'確認表（管外）'!R37</f>
        <v>0</v>
      </c>
    </row>
    <row r="38" spans="2:18" ht="25.2" customHeight="1">
      <c r="B38" s="472">
        <v>5</v>
      </c>
      <c r="C38" s="472"/>
      <c r="D38" s="472"/>
      <c r="E38" s="472"/>
      <c r="F38" s="472"/>
      <c r="G38" s="35">
        <f>COUNTIFS($D$7:$D$31,$B38,G$7:G$31,"○")+'確認表（管外） (26～)'!G38+'確認表（管外）'!G38</f>
        <v>0</v>
      </c>
      <c r="H38" s="36">
        <f>COUNTIFS($D$7:$D$31,$B38,H$7:H$31,"○")+'確認表（管外） (26～)'!H38+'確認表（管外）'!H38</f>
        <v>0</v>
      </c>
      <c r="I38" s="36">
        <f>COUNTIFS($D$7:$D$31,$B38,I$7:I$31,"○")+'確認表（管外） (26～)'!I38+'確認表（管外）'!I38</f>
        <v>0</v>
      </c>
      <c r="J38" s="36">
        <f>COUNTIFS($D$7:$D$31,$B38,J$7:J$31,"○")+'確認表（管外） (26～)'!J38+'確認表（管外）'!J38</f>
        <v>0</v>
      </c>
      <c r="K38" s="36">
        <f>COUNTIFS($D$7:$D$31,$B38,K$7:K$31,"○")+'確認表（管外） (26～)'!K38+'確認表（管外）'!K38</f>
        <v>0</v>
      </c>
      <c r="L38" s="36">
        <f>COUNTIFS($D$7:$D$31,$B38,L$7:L$31,"○")+'確認表（管外） (26～)'!L38+'確認表（管外）'!L38</f>
        <v>0</v>
      </c>
      <c r="M38" s="36">
        <f>COUNTIFS($D$7:$D$31,$B38,M$7:M$31,"○")+'確認表（管外） (26～)'!M38+'確認表（管外）'!M38</f>
        <v>0</v>
      </c>
      <c r="N38" s="36">
        <f>COUNTIFS($D$7:$D$31,$B38,N$7:N$31,"○")+'確認表（管外） (26～)'!N38+'確認表（管外）'!N38</f>
        <v>0</v>
      </c>
      <c r="O38" s="36">
        <f>COUNTIFS($D$7:$D$31,$B38,O$7:O$31,"○")+'確認表（管外） (26～)'!O38+'確認表（管外）'!O38</f>
        <v>0</v>
      </c>
      <c r="P38" s="36">
        <f>COUNTIFS($D$7:$D$31,$B38,P$7:P$31,"○")+'確認表（管外） (26～)'!P38+'確認表（管外）'!P38</f>
        <v>0</v>
      </c>
      <c r="Q38" s="36">
        <f>COUNTIFS($D$7:$D$31,$B38,Q$7:Q$31,"○")+'確認表（管外） (26～)'!Q38+'確認表（管外）'!Q38</f>
        <v>0</v>
      </c>
      <c r="R38" s="341">
        <f>COUNTIFS($D$7:$D$31,$B38,R$7:R$31,"○")+'確認表（管外） (26～)'!R38+'確認表（管外）'!R38</f>
        <v>0</v>
      </c>
    </row>
    <row r="40" spans="2:18" ht="23.25" customHeight="1">
      <c r="G40" s="35">
        <f t="shared" ref="G40:R45" si="1">COUNTIFS($D$7:$D$31,$B33,G$7:G$31,"休")</f>
        <v>0</v>
      </c>
      <c r="H40" s="35">
        <f t="shared" si="1"/>
        <v>0</v>
      </c>
      <c r="I40" s="35">
        <f t="shared" si="1"/>
        <v>0</v>
      </c>
      <c r="J40" s="35">
        <f t="shared" si="1"/>
        <v>0</v>
      </c>
      <c r="K40" s="35">
        <f t="shared" si="1"/>
        <v>0</v>
      </c>
      <c r="L40" s="35">
        <f t="shared" si="1"/>
        <v>0</v>
      </c>
      <c r="M40" s="35">
        <f t="shared" si="1"/>
        <v>0</v>
      </c>
      <c r="N40" s="35">
        <f t="shared" si="1"/>
        <v>0</v>
      </c>
      <c r="O40" s="35">
        <f t="shared" si="1"/>
        <v>0</v>
      </c>
      <c r="P40" s="35">
        <f t="shared" si="1"/>
        <v>0</v>
      </c>
      <c r="Q40" s="35">
        <f t="shared" si="1"/>
        <v>0</v>
      </c>
      <c r="R40" s="35">
        <f t="shared" si="1"/>
        <v>0</v>
      </c>
    </row>
    <row r="41" spans="2:18" ht="23.25" customHeight="1">
      <c r="G41" s="35">
        <f t="shared" si="1"/>
        <v>0</v>
      </c>
      <c r="H41" s="35">
        <f t="shared" si="1"/>
        <v>0</v>
      </c>
      <c r="I41" s="35">
        <f t="shared" si="1"/>
        <v>0</v>
      </c>
      <c r="J41" s="35">
        <f t="shared" si="1"/>
        <v>0</v>
      </c>
      <c r="K41" s="35">
        <f t="shared" si="1"/>
        <v>0</v>
      </c>
      <c r="L41" s="35">
        <f t="shared" si="1"/>
        <v>0</v>
      </c>
      <c r="M41" s="35">
        <f t="shared" si="1"/>
        <v>0</v>
      </c>
      <c r="N41" s="35">
        <f t="shared" si="1"/>
        <v>0</v>
      </c>
      <c r="O41" s="35">
        <f t="shared" si="1"/>
        <v>0</v>
      </c>
      <c r="P41" s="35">
        <f t="shared" si="1"/>
        <v>0</v>
      </c>
      <c r="Q41" s="35">
        <f t="shared" si="1"/>
        <v>0</v>
      </c>
      <c r="R41" s="35">
        <f t="shared" si="1"/>
        <v>0</v>
      </c>
    </row>
    <row r="42" spans="2:18" ht="23.25" customHeight="1">
      <c r="G42" s="35">
        <f t="shared" si="1"/>
        <v>0</v>
      </c>
      <c r="H42" s="35">
        <f t="shared" si="1"/>
        <v>0</v>
      </c>
      <c r="I42" s="35">
        <f t="shared" si="1"/>
        <v>0</v>
      </c>
      <c r="J42" s="35">
        <f t="shared" si="1"/>
        <v>0</v>
      </c>
      <c r="K42" s="35">
        <f t="shared" si="1"/>
        <v>0</v>
      </c>
      <c r="L42" s="35">
        <f t="shared" si="1"/>
        <v>0</v>
      </c>
      <c r="M42" s="35">
        <f t="shared" si="1"/>
        <v>0</v>
      </c>
      <c r="N42" s="35">
        <f t="shared" si="1"/>
        <v>0</v>
      </c>
      <c r="O42" s="35">
        <f t="shared" si="1"/>
        <v>0</v>
      </c>
      <c r="P42" s="35">
        <f t="shared" si="1"/>
        <v>0</v>
      </c>
      <c r="Q42" s="35">
        <f t="shared" si="1"/>
        <v>0</v>
      </c>
      <c r="R42" s="35">
        <f t="shared" si="1"/>
        <v>0</v>
      </c>
    </row>
    <row r="43" spans="2:18" ht="23.25" customHeight="1">
      <c r="G43" s="35">
        <f t="shared" si="1"/>
        <v>0</v>
      </c>
      <c r="H43" s="35">
        <f t="shared" si="1"/>
        <v>0</v>
      </c>
      <c r="I43" s="35">
        <f t="shared" si="1"/>
        <v>0</v>
      </c>
      <c r="J43" s="35">
        <f t="shared" si="1"/>
        <v>0</v>
      </c>
      <c r="K43" s="35">
        <f t="shared" si="1"/>
        <v>0</v>
      </c>
      <c r="L43" s="35">
        <f t="shared" si="1"/>
        <v>0</v>
      </c>
      <c r="M43" s="35">
        <f t="shared" si="1"/>
        <v>0</v>
      </c>
      <c r="N43" s="35">
        <f t="shared" si="1"/>
        <v>0</v>
      </c>
      <c r="O43" s="35">
        <f t="shared" si="1"/>
        <v>0</v>
      </c>
      <c r="P43" s="35">
        <f t="shared" si="1"/>
        <v>0</v>
      </c>
      <c r="Q43" s="35">
        <f t="shared" si="1"/>
        <v>0</v>
      </c>
      <c r="R43" s="35">
        <f t="shared" si="1"/>
        <v>0</v>
      </c>
    </row>
    <row r="44" spans="2:18" ht="23.25" customHeight="1">
      <c r="G44" s="35">
        <f t="shared" si="1"/>
        <v>0</v>
      </c>
      <c r="H44" s="35">
        <f t="shared" si="1"/>
        <v>0</v>
      </c>
      <c r="I44" s="35">
        <f t="shared" si="1"/>
        <v>0</v>
      </c>
      <c r="J44" s="35">
        <f t="shared" si="1"/>
        <v>0</v>
      </c>
      <c r="K44" s="35">
        <f t="shared" si="1"/>
        <v>0</v>
      </c>
      <c r="L44" s="35">
        <f t="shared" si="1"/>
        <v>0</v>
      </c>
      <c r="M44" s="35">
        <f t="shared" si="1"/>
        <v>0</v>
      </c>
      <c r="N44" s="35">
        <f t="shared" si="1"/>
        <v>0</v>
      </c>
      <c r="O44" s="35">
        <f t="shared" si="1"/>
        <v>0</v>
      </c>
      <c r="P44" s="35">
        <f t="shared" si="1"/>
        <v>0</v>
      </c>
      <c r="Q44" s="35">
        <f t="shared" si="1"/>
        <v>0</v>
      </c>
      <c r="R44" s="35">
        <f t="shared" si="1"/>
        <v>0</v>
      </c>
    </row>
    <row r="45" spans="2:18" ht="23.25" customHeight="1">
      <c r="G45" s="35">
        <f t="shared" si="1"/>
        <v>0</v>
      </c>
      <c r="H45" s="35">
        <f t="shared" si="1"/>
        <v>0</v>
      </c>
      <c r="I45" s="35">
        <f t="shared" si="1"/>
        <v>0</v>
      </c>
      <c r="J45" s="35">
        <f t="shared" si="1"/>
        <v>0</v>
      </c>
      <c r="K45" s="35">
        <f t="shared" si="1"/>
        <v>0</v>
      </c>
      <c r="L45" s="35">
        <f t="shared" si="1"/>
        <v>0</v>
      </c>
      <c r="M45" s="35">
        <f t="shared" si="1"/>
        <v>0</v>
      </c>
      <c r="N45" s="35">
        <f t="shared" si="1"/>
        <v>0</v>
      </c>
      <c r="O45" s="35">
        <f t="shared" si="1"/>
        <v>0</v>
      </c>
      <c r="P45" s="35">
        <f t="shared" si="1"/>
        <v>0</v>
      </c>
      <c r="Q45" s="35">
        <f t="shared" si="1"/>
        <v>0</v>
      </c>
      <c r="R45" s="35">
        <f t="shared" si="1"/>
        <v>0</v>
      </c>
    </row>
    <row r="46" spans="2:18" ht="23.25" customHeight="1">
      <c r="G46" s="35">
        <f t="shared" ref="G46" si="2">COUNTIFS($D$7:$D$31,$B39,G$7:G$31,"○")</f>
        <v>0</v>
      </c>
    </row>
  </sheetData>
  <sheetProtection sheet="1" objects="1" scenarios="1"/>
  <mergeCells count="11">
    <mergeCell ref="B34:F34"/>
    <mergeCell ref="B35:F35"/>
    <mergeCell ref="B36:F36"/>
    <mergeCell ref="B37:F37"/>
    <mergeCell ref="B38:F38"/>
    <mergeCell ref="B33:F33"/>
    <mergeCell ref="B1:S1"/>
    <mergeCell ref="L3:M3"/>
    <mergeCell ref="N3:R3"/>
    <mergeCell ref="B4:D5"/>
    <mergeCell ref="B32:F32"/>
  </mergeCells>
  <phoneticPr fontId="2"/>
  <conditionalFormatting sqref="H7:R30">
    <cfRule type="expression" dxfId="9" priority="2" stopIfTrue="1">
      <formula>AND(H$6&lt;&gt;"４月",OR(H7&lt;&gt;G7,H8&lt;&gt;G8),H7&gt;0)</formula>
    </cfRule>
  </conditionalFormatting>
  <conditionalFormatting sqref="H31:R31">
    <cfRule type="expression" dxfId="8" priority="3" stopIfTrue="1">
      <formula>AND(H$6&lt;&gt;"４月",OR(H31&lt;&gt;G31,#REF!&lt;&gt;#REF!),H31&gt;0)</formula>
    </cfRule>
  </conditionalFormatting>
  <conditionalFormatting sqref="G32:R32">
    <cfRule type="expression" dxfId="7" priority="4" stopIfTrue="1">
      <formula>AND(G$6&lt;&gt;"４月",OR(G32&lt;&gt;F32,G33&lt;&gt;B33),G32&gt;0)</formula>
    </cfRule>
  </conditionalFormatting>
  <conditionalFormatting sqref="G33:R38">
    <cfRule type="expression" dxfId="6" priority="5" stopIfTrue="1">
      <formula>AND(G$6&lt;&gt;"４月",OR(G33&lt;&gt;B33,G34&lt;&gt;B34),G33&gt;0)</formula>
    </cfRule>
  </conditionalFormatting>
  <conditionalFormatting sqref="G40:G46 H40:R45">
    <cfRule type="expression" dxfId="5" priority="1" stopIfTrue="1">
      <formula>AND(G$6&lt;&gt;"４月",OR(G40&lt;&gt;B40,G41&lt;&gt;B41),G40&gt;0)</formula>
    </cfRule>
  </conditionalFormatting>
  <printOptions horizontalCentered="1"/>
  <pageMargins left="0.70866141732283472" right="0.70866141732283472" top="0.74803149606299213" bottom="0.74803149606299213" header="0.31496062992125984" footer="0.31496062992125984"/>
  <pageSetup paperSize="9" scale="50" orientation="portrait" r:id="rId1"/>
  <headerFooter alignWithMargins="0">
    <oddHeader>&amp;L&amp;"ＭＳ Ｐ明朝,標準"&amp;16第１号様式の２（第３条関係）</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'確認表（0歳児　管内）'!$U$6:$U$8</xm:f>
          </x14:formula1>
          <xm:sqref>G7:R31</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W46"/>
  <sheetViews>
    <sheetView view="pageBreakPreview" topLeftCell="A25" zoomScale="85" zoomScaleNormal="85" zoomScaleSheetLayoutView="85" workbookViewId="0">
      <selection activeCell="G34" sqref="G34"/>
    </sheetView>
  </sheetViews>
  <sheetFormatPr defaultColWidth="6.6640625" defaultRowHeight="23.25" customHeight="1"/>
  <cols>
    <col min="1" max="1" width="0.6640625" style="2" customWidth="1"/>
    <col min="2" max="2" width="6" style="2" customWidth="1"/>
    <col min="3" max="3" width="25.33203125" style="2" customWidth="1"/>
    <col min="4" max="4" width="7" style="2" bestFit="1" customWidth="1"/>
    <col min="5" max="5" width="8.77734375" style="2" customWidth="1"/>
    <col min="6" max="6" width="15.109375" style="2" customWidth="1"/>
    <col min="7" max="18" width="7.88671875" style="2" customWidth="1"/>
    <col min="19" max="19" width="2.33203125" style="2" customWidth="1"/>
    <col min="20" max="20" width="7.88671875" style="2" bestFit="1" customWidth="1"/>
    <col min="21" max="16384" width="6.6640625" style="2"/>
  </cols>
  <sheetData>
    <row r="1" spans="1:23" ht="23.25" customHeight="1">
      <c r="B1" s="458" t="s">
        <v>10</v>
      </c>
      <c r="C1" s="458"/>
      <c r="D1" s="458"/>
      <c r="E1" s="458"/>
      <c r="F1" s="458"/>
      <c r="G1" s="458"/>
      <c r="H1" s="458"/>
      <c r="I1" s="458"/>
      <c r="J1" s="458"/>
      <c r="K1" s="458"/>
      <c r="L1" s="458"/>
      <c r="M1" s="458"/>
      <c r="N1" s="458"/>
      <c r="O1" s="458"/>
      <c r="P1" s="458"/>
      <c r="Q1" s="458"/>
      <c r="R1" s="458"/>
      <c r="S1" s="470"/>
    </row>
    <row r="2" spans="1:23" ht="24" customHeight="1">
      <c r="A2" s="30"/>
      <c r="B2" s="313"/>
      <c r="C2" s="313"/>
      <c r="D2" s="313"/>
      <c r="E2" s="313"/>
      <c r="F2" s="313"/>
      <c r="G2" s="313"/>
      <c r="H2" s="313"/>
      <c r="I2" s="313"/>
      <c r="J2" s="313"/>
      <c r="K2" s="313"/>
      <c r="L2" s="313"/>
      <c r="M2" s="313"/>
      <c r="N2" s="313"/>
      <c r="O2" s="313"/>
      <c r="P2" s="313"/>
      <c r="Q2" s="313"/>
      <c r="R2" s="313"/>
    </row>
    <row r="3" spans="1:23" s="1" customFormat="1" ht="21.75" customHeight="1" thickBot="1">
      <c r="A3" s="27"/>
      <c r="B3" s="314"/>
      <c r="C3" s="314"/>
      <c r="D3" s="314"/>
      <c r="E3" s="314"/>
      <c r="F3" s="303"/>
      <c r="G3" s="301"/>
      <c r="H3" s="302"/>
      <c r="I3" s="302"/>
      <c r="J3" s="302"/>
      <c r="K3" s="302"/>
      <c r="L3" s="473" t="s">
        <v>14</v>
      </c>
      <c r="M3" s="473"/>
      <c r="N3" s="461" t="str">
        <f>児童総括表!C12</f>
        <v>申請書シートの施設名を入力してください</v>
      </c>
      <c r="O3" s="461"/>
      <c r="P3" s="461"/>
      <c r="Q3" s="461"/>
      <c r="R3" s="461"/>
    </row>
    <row r="4" spans="1:23" ht="6.75" customHeight="1">
      <c r="A4" s="14"/>
      <c r="B4" s="459" t="s">
        <v>18</v>
      </c>
      <c r="C4" s="459"/>
      <c r="D4" s="459"/>
      <c r="E4" s="304"/>
      <c r="F4" s="304"/>
      <c r="G4" s="304"/>
      <c r="H4" s="304"/>
      <c r="I4" s="304"/>
      <c r="J4" s="304"/>
      <c r="K4" s="304"/>
      <c r="L4" s="304"/>
      <c r="M4" s="304"/>
      <c r="N4" s="304"/>
      <c r="O4" s="304"/>
      <c r="P4" s="304"/>
      <c r="Q4" s="304"/>
      <c r="R4" s="304"/>
    </row>
    <row r="5" spans="1:23" ht="22.2" customHeight="1">
      <c r="A5" s="14"/>
      <c r="B5" s="460"/>
      <c r="C5" s="460"/>
      <c r="D5" s="460"/>
      <c r="E5" s="304"/>
      <c r="F5" s="304"/>
      <c r="G5" s="304"/>
      <c r="H5" s="304"/>
      <c r="I5" s="304"/>
      <c r="J5" s="304"/>
      <c r="K5" s="304"/>
      <c r="L5" s="304"/>
      <c r="M5" s="304"/>
      <c r="N5" s="304"/>
      <c r="O5" s="304"/>
      <c r="P5" s="304"/>
      <c r="Q5" s="304"/>
      <c r="R5" s="304"/>
    </row>
    <row r="6" spans="1:23" s="3" customFormat="1" ht="35.4" customHeight="1">
      <c r="A6" s="17"/>
      <c r="B6" s="305" t="s">
        <v>0</v>
      </c>
      <c r="C6" s="315" t="s">
        <v>1</v>
      </c>
      <c r="D6" s="316" t="s">
        <v>12</v>
      </c>
      <c r="E6" s="308" t="s">
        <v>13</v>
      </c>
      <c r="F6" s="308" t="s">
        <v>241</v>
      </c>
      <c r="G6" s="309">
        <v>4</v>
      </c>
      <c r="H6" s="310">
        <v>5</v>
      </c>
      <c r="I6" s="310">
        <v>6</v>
      </c>
      <c r="J6" s="310">
        <v>7</v>
      </c>
      <c r="K6" s="310">
        <v>8</v>
      </c>
      <c r="L6" s="310">
        <v>9</v>
      </c>
      <c r="M6" s="310">
        <v>10</v>
      </c>
      <c r="N6" s="310">
        <v>11</v>
      </c>
      <c r="O6" s="310">
        <v>12</v>
      </c>
      <c r="P6" s="310">
        <v>1</v>
      </c>
      <c r="Q6" s="310">
        <v>2</v>
      </c>
      <c r="R6" s="311">
        <v>3</v>
      </c>
      <c r="S6" s="4"/>
      <c r="T6" s="3">
        <v>0</v>
      </c>
      <c r="U6" s="3" t="s">
        <v>15</v>
      </c>
      <c r="V6" s="3">
        <v>3</v>
      </c>
      <c r="W6" s="3" t="s">
        <v>16</v>
      </c>
    </row>
    <row r="7" spans="1:23" s="3" customFormat="1" ht="36.6" customHeight="1">
      <c r="A7" s="17"/>
      <c r="B7" s="366">
        <v>76</v>
      </c>
      <c r="C7" s="326"/>
      <c r="D7" s="326"/>
      <c r="E7" s="362"/>
      <c r="F7" s="364"/>
      <c r="G7" s="317"/>
      <c r="H7" s="318"/>
      <c r="I7" s="318"/>
      <c r="J7" s="318"/>
      <c r="K7" s="318"/>
      <c r="L7" s="318"/>
      <c r="M7" s="318"/>
      <c r="N7" s="318"/>
      <c r="O7" s="318"/>
      <c r="P7" s="318"/>
      <c r="Q7" s="318"/>
      <c r="R7" s="319"/>
      <c r="S7" s="5"/>
    </row>
    <row r="8" spans="1:23" s="3" customFormat="1" ht="36.6" customHeight="1">
      <c r="A8" s="17"/>
      <c r="B8" s="366">
        <v>77</v>
      </c>
      <c r="C8" s="326"/>
      <c r="D8" s="326"/>
      <c r="E8" s="362"/>
      <c r="F8" s="364"/>
      <c r="G8" s="317"/>
      <c r="H8" s="318"/>
      <c r="I8" s="318"/>
      <c r="J8" s="318"/>
      <c r="K8" s="318"/>
      <c r="L8" s="318"/>
      <c r="M8" s="318"/>
      <c r="N8" s="318"/>
      <c r="O8" s="318"/>
      <c r="P8" s="318"/>
      <c r="Q8" s="318"/>
      <c r="R8" s="319"/>
      <c r="S8" s="5"/>
    </row>
    <row r="9" spans="1:23" s="3" customFormat="1" ht="36.6" customHeight="1">
      <c r="A9" s="17"/>
      <c r="B9" s="366">
        <v>78</v>
      </c>
      <c r="C9" s="326"/>
      <c r="D9" s="326"/>
      <c r="E9" s="362"/>
      <c r="F9" s="364"/>
      <c r="G9" s="317"/>
      <c r="H9" s="318"/>
      <c r="I9" s="318"/>
      <c r="J9" s="318"/>
      <c r="K9" s="318"/>
      <c r="L9" s="318"/>
      <c r="M9" s="318"/>
      <c r="N9" s="318"/>
      <c r="O9" s="318"/>
      <c r="P9" s="318"/>
      <c r="Q9" s="318"/>
      <c r="R9" s="319"/>
      <c r="S9" s="5"/>
    </row>
    <row r="10" spans="1:23" s="3" customFormat="1" ht="36.6" customHeight="1">
      <c r="A10" s="17"/>
      <c r="B10" s="366">
        <v>79</v>
      </c>
      <c r="C10" s="326"/>
      <c r="D10" s="326"/>
      <c r="E10" s="362"/>
      <c r="F10" s="364"/>
      <c r="G10" s="317"/>
      <c r="H10" s="318"/>
      <c r="I10" s="318"/>
      <c r="J10" s="318"/>
      <c r="K10" s="318"/>
      <c r="L10" s="318"/>
      <c r="M10" s="318"/>
      <c r="N10" s="318"/>
      <c r="O10" s="318"/>
      <c r="P10" s="318"/>
      <c r="Q10" s="318"/>
      <c r="R10" s="319"/>
      <c r="S10" s="5"/>
    </row>
    <row r="11" spans="1:23" ht="36.6" customHeight="1">
      <c r="A11" s="14"/>
      <c r="B11" s="366">
        <v>80</v>
      </c>
      <c r="C11" s="326"/>
      <c r="D11" s="326"/>
      <c r="E11" s="362"/>
      <c r="F11" s="364"/>
      <c r="G11" s="317"/>
      <c r="H11" s="318"/>
      <c r="I11" s="318"/>
      <c r="J11" s="318"/>
      <c r="K11" s="318"/>
      <c r="L11" s="318"/>
      <c r="M11" s="318"/>
      <c r="N11" s="318"/>
      <c r="O11" s="318"/>
      <c r="P11" s="318"/>
      <c r="Q11" s="318"/>
      <c r="R11" s="319"/>
    </row>
    <row r="12" spans="1:23" ht="36.6" customHeight="1">
      <c r="A12" s="14"/>
      <c r="B12" s="366">
        <v>81</v>
      </c>
      <c r="C12" s="326"/>
      <c r="D12" s="326"/>
      <c r="E12" s="362"/>
      <c r="F12" s="364"/>
      <c r="G12" s="317"/>
      <c r="H12" s="318"/>
      <c r="I12" s="318"/>
      <c r="J12" s="318"/>
      <c r="K12" s="318"/>
      <c r="L12" s="318"/>
      <c r="M12" s="318"/>
      <c r="N12" s="318"/>
      <c r="O12" s="318"/>
      <c r="P12" s="318"/>
      <c r="Q12" s="318"/>
      <c r="R12" s="319"/>
    </row>
    <row r="13" spans="1:23" ht="36.6" customHeight="1">
      <c r="A13" s="14"/>
      <c r="B13" s="366">
        <v>82</v>
      </c>
      <c r="C13" s="326"/>
      <c r="D13" s="326"/>
      <c r="E13" s="362"/>
      <c r="F13" s="364"/>
      <c r="G13" s="317"/>
      <c r="H13" s="318"/>
      <c r="I13" s="318"/>
      <c r="J13" s="318"/>
      <c r="K13" s="318"/>
      <c r="L13" s="318"/>
      <c r="M13" s="318"/>
      <c r="N13" s="318"/>
      <c r="O13" s="318"/>
      <c r="P13" s="318"/>
      <c r="Q13" s="318"/>
      <c r="R13" s="319"/>
    </row>
    <row r="14" spans="1:23" ht="36.6" customHeight="1">
      <c r="A14" s="14"/>
      <c r="B14" s="366">
        <v>83</v>
      </c>
      <c r="C14" s="326"/>
      <c r="D14" s="326"/>
      <c r="E14" s="362"/>
      <c r="F14" s="364"/>
      <c r="G14" s="317"/>
      <c r="H14" s="318"/>
      <c r="I14" s="318"/>
      <c r="J14" s="318"/>
      <c r="K14" s="318"/>
      <c r="L14" s="318"/>
      <c r="M14" s="318"/>
      <c r="N14" s="318"/>
      <c r="O14" s="318"/>
      <c r="P14" s="318"/>
      <c r="Q14" s="318"/>
      <c r="R14" s="319"/>
    </row>
    <row r="15" spans="1:23" ht="36.6" customHeight="1">
      <c r="A15" s="14"/>
      <c r="B15" s="366">
        <v>84</v>
      </c>
      <c r="C15" s="326"/>
      <c r="D15" s="326"/>
      <c r="E15" s="362"/>
      <c r="F15" s="364"/>
      <c r="G15" s="317"/>
      <c r="H15" s="318"/>
      <c r="I15" s="318"/>
      <c r="J15" s="318"/>
      <c r="K15" s="318"/>
      <c r="L15" s="318"/>
      <c r="M15" s="318"/>
      <c r="N15" s="318"/>
      <c r="O15" s="318"/>
      <c r="P15" s="318"/>
      <c r="Q15" s="318"/>
      <c r="R15" s="319"/>
    </row>
    <row r="16" spans="1:23" ht="36.6" customHeight="1">
      <c r="A16" s="14"/>
      <c r="B16" s="366">
        <v>85</v>
      </c>
      <c r="C16" s="326"/>
      <c r="D16" s="326"/>
      <c r="E16" s="362"/>
      <c r="F16" s="364"/>
      <c r="G16" s="317"/>
      <c r="H16" s="318"/>
      <c r="I16" s="318"/>
      <c r="J16" s="318"/>
      <c r="K16" s="318"/>
      <c r="L16" s="318"/>
      <c r="M16" s="318"/>
      <c r="N16" s="318"/>
      <c r="O16" s="318"/>
      <c r="P16" s="318"/>
      <c r="Q16" s="318"/>
      <c r="R16" s="319"/>
    </row>
    <row r="17" spans="1:18" ht="36.6" customHeight="1">
      <c r="A17" s="14"/>
      <c r="B17" s="366">
        <v>86</v>
      </c>
      <c r="C17" s="326"/>
      <c r="D17" s="326"/>
      <c r="E17" s="362"/>
      <c r="F17" s="364"/>
      <c r="G17" s="317"/>
      <c r="H17" s="318"/>
      <c r="I17" s="318"/>
      <c r="J17" s="318"/>
      <c r="K17" s="318"/>
      <c r="L17" s="318"/>
      <c r="M17" s="318"/>
      <c r="N17" s="318"/>
      <c r="O17" s="318"/>
      <c r="P17" s="318"/>
      <c r="Q17" s="318"/>
      <c r="R17" s="319"/>
    </row>
    <row r="18" spans="1:18" ht="36.6" customHeight="1">
      <c r="A18" s="14"/>
      <c r="B18" s="366">
        <v>87</v>
      </c>
      <c r="C18" s="326"/>
      <c r="D18" s="326"/>
      <c r="E18" s="362"/>
      <c r="F18" s="364"/>
      <c r="G18" s="317"/>
      <c r="H18" s="318"/>
      <c r="I18" s="318"/>
      <c r="J18" s="318"/>
      <c r="K18" s="318"/>
      <c r="L18" s="318"/>
      <c r="M18" s="318"/>
      <c r="N18" s="318"/>
      <c r="O18" s="318"/>
      <c r="P18" s="318"/>
      <c r="Q18" s="318"/>
      <c r="R18" s="319"/>
    </row>
    <row r="19" spans="1:18" ht="36.6" customHeight="1">
      <c r="A19" s="14"/>
      <c r="B19" s="366">
        <v>88</v>
      </c>
      <c r="C19" s="326"/>
      <c r="D19" s="326"/>
      <c r="E19" s="362"/>
      <c r="F19" s="364"/>
      <c r="G19" s="317"/>
      <c r="H19" s="318"/>
      <c r="I19" s="318"/>
      <c r="J19" s="318"/>
      <c r="K19" s="318"/>
      <c r="L19" s="318"/>
      <c r="M19" s="318"/>
      <c r="N19" s="318"/>
      <c r="O19" s="318"/>
      <c r="P19" s="318"/>
      <c r="Q19" s="318"/>
      <c r="R19" s="319"/>
    </row>
    <row r="20" spans="1:18" ht="36.6" customHeight="1">
      <c r="A20" s="14"/>
      <c r="B20" s="366">
        <v>89</v>
      </c>
      <c r="C20" s="326"/>
      <c r="D20" s="326"/>
      <c r="E20" s="362"/>
      <c r="F20" s="364"/>
      <c r="G20" s="317"/>
      <c r="H20" s="318"/>
      <c r="I20" s="318"/>
      <c r="J20" s="318"/>
      <c r="K20" s="318"/>
      <c r="L20" s="318"/>
      <c r="M20" s="318"/>
      <c r="N20" s="318"/>
      <c r="O20" s="318"/>
      <c r="P20" s="318"/>
      <c r="Q20" s="318"/>
      <c r="R20" s="319"/>
    </row>
    <row r="21" spans="1:18" ht="36.6" customHeight="1">
      <c r="A21" s="14"/>
      <c r="B21" s="366">
        <v>90</v>
      </c>
      <c r="C21" s="326"/>
      <c r="D21" s="326"/>
      <c r="E21" s="362"/>
      <c r="F21" s="364"/>
      <c r="G21" s="317"/>
      <c r="H21" s="318"/>
      <c r="I21" s="318"/>
      <c r="J21" s="318"/>
      <c r="K21" s="318"/>
      <c r="L21" s="318"/>
      <c r="M21" s="318"/>
      <c r="N21" s="318"/>
      <c r="O21" s="318"/>
      <c r="P21" s="318"/>
      <c r="Q21" s="318"/>
      <c r="R21" s="319"/>
    </row>
    <row r="22" spans="1:18" ht="36.6" customHeight="1">
      <c r="A22" s="14"/>
      <c r="B22" s="366">
        <v>91</v>
      </c>
      <c r="C22" s="326"/>
      <c r="D22" s="326"/>
      <c r="E22" s="362"/>
      <c r="F22" s="364"/>
      <c r="G22" s="317"/>
      <c r="H22" s="318"/>
      <c r="I22" s="318"/>
      <c r="J22" s="318"/>
      <c r="K22" s="318"/>
      <c r="L22" s="318"/>
      <c r="M22" s="318"/>
      <c r="N22" s="318"/>
      <c r="O22" s="318"/>
      <c r="P22" s="318"/>
      <c r="Q22" s="318"/>
      <c r="R22" s="319"/>
    </row>
    <row r="23" spans="1:18" ht="36.6" customHeight="1">
      <c r="A23" s="14"/>
      <c r="B23" s="366">
        <v>92</v>
      </c>
      <c r="C23" s="326"/>
      <c r="D23" s="326"/>
      <c r="E23" s="362"/>
      <c r="F23" s="364"/>
      <c r="G23" s="317"/>
      <c r="H23" s="318"/>
      <c r="I23" s="318"/>
      <c r="J23" s="318"/>
      <c r="K23" s="318"/>
      <c r="L23" s="318"/>
      <c r="M23" s="318"/>
      <c r="N23" s="318"/>
      <c r="O23" s="318"/>
      <c r="P23" s="318"/>
      <c r="Q23" s="318"/>
      <c r="R23" s="319"/>
    </row>
    <row r="24" spans="1:18" ht="36.6" customHeight="1">
      <c r="A24" s="14"/>
      <c r="B24" s="366">
        <v>93</v>
      </c>
      <c r="C24" s="326"/>
      <c r="D24" s="326"/>
      <c r="E24" s="362"/>
      <c r="F24" s="364"/>
      <c r="G24" s="317"/>
      <c r="H24" s="318"/>
      <c r="I24" s="318"/>
      <c r="J24" s="318"/>
      <c r="K24" s="318"/>
      <c r="L24" s="318"/>
      <c r="M24" s="318"/>
      <c r="N24" s="318"/>
      <c r="O24" s="318"/>
      <c r="P24" s="318"/>
      <c r="Q24" s="318"/>
      <c r="R24" s="319"/>
    </row>
    <row r="25" spans="1:18" ht="36.6" customHeight="1">
      <c r="A25" s="14"/>
      <c r="B25" s="366">
        <v>94</v>
      </c>
      <c r="C25" s="326"/>
      <c r="D25" s="326"/>
      <c r="E25" s="362"/>
      <c r="F25" s="364"/>
      <c r="G25" s="317"/>
      <c r="H25" s="318"/>
      <c r="I25" s="318"/>
      <c r="J25" s="318"/>
      <c r="K25" s="318"/>
      <c r="L25" s="318"/>
      <c r="M25" s="318"/>
      <c r="N25" s="318"/>
      <c r="O25" s="318"/>
      <c r="P25" s="318"/>
      <c r="Q25" s="318"/>
      <c r="R25" s="319"/>
    </row>
    <row r="26" spans="1:18" ht="36.6" customHeight="1">
      <c r="A26" s="14"/>
      <c r="B26" s="366">
        <v>95</v>
      </c>
      <c r="C26" s="326"/>
      <c r="D26" s="326"/>
      <c r="E26" s="362"/>
      <c r="F26" s="364"/>
      <c r="G26" s="317"/>
      <c r="H26" s="318"/>
      <c r="I26" s="318"/>
      <c r="J26" s="318"/>
      <c r="K26" s="318"/>
      <c r="L26" s="318"/>
      <c r="M26" s="318"/>
      <c r="N26" s="318"/>
      <c r="O26" s="318"/>
      <c r="P26" s="318"/>
      <c r="Q26" s="318"/>
      <c r="R26" s="319"/>
    </row>
    <row r="27" spans="1:18" ht="36.6" customHeight="1">
      <c r="A27" s="14"/>
      <c r="B27" s="366">
        <v>96</v>
      </c>
      <c r="C27" s="326"/>
      <c r="D27" s="326"/>
      <c r="E27" s="362"/>
      <c r="F27" s="364"/>
      <c r="G27" s="317"/>
      <c r="H27" s="318"/>
      <c r="I27" s="318"/>
      <c r="J27" s="318"/>
      <c r="K27" s="318"/>
      <c r="L27" s="318"/>
      <c r="M27" s="318"/>
      <c r="N27" s="318"/>
      <c r="O27" s="318"/>
      <c r="P27" s="318"/>
      <c r="Q27" s="318"/>
      <c r="R27" s="319"/>
    </row>
    <row r="28" spans="1:18" ht="36.6" customHeight="1">
      <c r="A28" s="14"/>
      <c r="B28" s="366">
        <v>97</v>
      </c>
      <c r="C28" s="326"/>
      <c r="D28" s="326"/>
      <c r="E28" s="362"/>
      <c r="F28" s="364"/>
      <c r="G28" s="317"/>
      <c r="H28" s="318"/>
      <c r="I28" s="318"/>
      <c r="J28" s="318"/>
      <c r="K28" s="318"/>
      <c r="L28" s="318"/>
      <c r="M28" s="318"/>
      <c r="N28" s="318"/>
      <c r="O28" s="318"/>
      <c r="P28" s="318"/>
      <c r="Q28" s="318"/>
      <c r="R28" s="319"/>
    </row>
    <row r="29" spans="1:18" ht="36.6" customHeight="1">
      <c r="A29" s="14"/>
      <c r="B29" s="366">
        <v>98</v>
      </c>
      <c r="C29" s="326"/>
      <c r="D29" s="326"/>
      <c r="E29" s="362"/>
      <c r="F29" s="364"/>
      <c r="G29" s="317"/>
      <c r="H29" s="318"/>
      <c r="I29" s="318"/>
      <c r="J29" s="318"/>
      <c r="K29" s="318"/>
      <c r="L29" s="318"/>
      <c r="M29" s="318"/>
      <c r="N29" s="318"/>
      <c r="O29" s="318"/>
      <c r="P29" s="318"/>
      <c r="Q29" s="318"/>
      <c r="R29" s="319"/>
    </row>
    <row r="30" spans="1:18" ht="36.6" customHeight="1">
      <c r="A30" s="14"/>
      <c r="B30" s="366">
        <v>99</v>
      </c>
      <c r="C30" s="326"/>
      <c r="D30" s="326"/>
      <c r="E30" s="362"/>
      <c r="F30" s="364"/>
      <c r="G30" s="317"/>
      <c r="H30" s="318"/>
      <c r="I30" s="318"/>
      <c r="J30" s="318"/>
      <c r="K30" s="318"/>
      <c r="L30" s="318"/>
      <c r="M30" s="318"/>
      <c r="N30" s="318"/>
      <c r="O30" s="318"/>
      <c r="P30" s="318"/>
      <c r="Q30" s="318"/>
      <c r="R30" s="319"/>
    </row>
    <row r="31" spans="1:18" ht="36.6" customHeight="1" thickBot="1">
      <c r="A31" s="14"/>
      <c r="B31" s="34">
        <v>100</v>
      </c>
      <c r="C31" s="331"/>
      <c r="D31" s="331"/>
      <c r="E31" s="363"/>
      <c r="F31" s="365"/>
      <c r="G31" s="332"/>
      <c r="H31" s="333"/>
      <c r="I31" s="333"/>
      <c r="J31" s="333"/>
      <c r="K31" s="333"/>
      <c r="L31" s="333"/>
      <c r="M31" s="333"/>
      <c r="N31" s="333"/>
      <c r="O31" s="333"/>
      <c r="P31" s="333"/>
      <c r="Q31" s="333"/>
      <c r="R31" s="334"/>
    </row>
    <row r="32" spans="1:18" ht="30" customHeight="1" thickTop="1">
      <c r="B32" s="471" t="s">
        <v>243</v>
      </c>
      <c r="C32" s="471"/>
      <c r="D32" s="471"/>
      <c r="E32" s="471"/>
      <c r="F32" s="471"/>
      <c r="G32" s="31">
        <f>SUM(G33:G38)</f>
        <v>0</v>
      </c>
      <c r="H32" s="32">
        <f>SUM(H33:H38)</f>
        <v>0</v>
      </c>
      <c r="I32" s="32">
        <f t="shared" ref="I32:R32" si="0">SUM(I33:I38)</f>
        <v>0</v>
      </c>
      <c r="J32" s="32">
        <f t="shared" si="0"/>
        <v>0</v>
      </c>
      <c r="K32" s="32">
        <f t="shared" si="0"/>
        <v>0</v>
      </c>
      <c r="L32" s="32">
        <f>SUM(L33:L38)</f>
        <v>0</v>
      </c>
      <c r="M32" s="32">
        <f t="shared" si="0"/>
        <v>0</v>
      </c>
      <c r="N32" s="32">
        <f t="shared" si="0"/>
        <v>0</v>
      </c>
      <c r="O32" s="32">
        <f t="shared" si="0"/>
        <v>0</v>
      </c>
      <c r="P32" s="32">
        <f t="shared" si="0"/>
        <v>0</v>
      </c>
      <c r="Q32" s="32">
        <f t="shared" si="0"/>
        <v>0</v>
      </c>
      <c r="R32" s="33">
        <f t="shared" si="0"/>
        <v>0</v>
      </c>
    </row>
    <row r="33" spans="2:18" ht="25.2" customHeight="1">
      <c r="B33" s="472">
        <v>0</v>
      </c>
      <c r="C33" s="472"/>
      <c r="D33" s="472"/>
      <c r="E33" s="472"/>
      <c r="F33" s="472"/>
      <c r="G33" s="35">
        <f>COUNTIFS($D$7:$D$31,$B33,G$7:G$31,"○")+'確認表（管外） (51～) '!G33</f>
        <v>0</v>
      </c>
      <c r="H33" s="36">
        <f>COUNTIFS($D$7:$D$31,$B33,H$7:H$31,"○")+'確認表（管外） (51～) '!H33</f>
        <v>0</v>
      </c>
      <c r="I33" s="36">
        <f>COUNTIFS($D$7:$D$31,$B33,I$7:I$31,"○")+'確認表（管外） (51～) '!I33</f>
        <v>0</v>
      </c>
      <c r="J33" s="36">
        <f>COUNTIFS($D$7:$D$31,$B33,J$7:J$31,"○")+'確認表（管外） (51～) '!J33</f>
        <v>0</v>
      </c>
      <c r="K33" s="36">
        <f>COUNTIFS($D$7:$D$31,$B33,K$7:K$31,"○")+'確認表（管外） (51～) '!K33</f>
        <v>0</v>
      </c>
      <c r="L33" s="36">
        <f>COUNTIFS($D$7:$D$31,$B33,L$7:L$31,"○")+'確認表（管外） (51～) '!L33</f>
        <v>0</v>
      </c>
      <c r="M33" s="36">
        <f>COUNTIFS($D$7:$D$31,$B33,M$7:M$31,"○")+'確認表（管外） (51～) '!M33</f>
        <v>0</v>
      </c>
      <c r="N33" s="36">
        <f>COUNTIFS($D$7:$D$31,$B33,N$7:N$31,"○")+'確認表（管外） (51～) '!N33</f>
        <v>0</v>
      </c>
      <c r="O33" s="36">
        <f>COUNTIFS($D$7:$D$31,$B33,O$7:O$31,"○")+'確認表（管外） (51～) '!O33</f>
        <v>0</v>
      </c>
      <c r="P33" s="36">
        <f>COUNTIFS($D$7:$D$31,$B33,P$7:P$31,"○")+'確認表（管外） (51～) '!P33</f>
        <v>0</v>
      </c>
      <c r="Q33" s="36">
        <f>COUNTIFS($D$7:$D$31,$B33,Q$7:Q$31,"○")+'確認表（管外） (51～) '!Q33</f>
        <v>0</v>
      </c>
      <c r="R33" s="341">
        <f>COUNTIFS($D$7:$D$31,$B33,R$7:R$31,"○")+'確認表（管外） (51～) '!R33</f>
        <v>0</v>
      </c>
    </row>
    <row r="34" spans="2:18" ht="25.2" customHeight="1">
      <c r="B34" s="472">
        <v>1</v>
      </c>
      <c r="C34" s="472"/>
      <c r="D34" s="472"/>
      <c r="E34" s="472"/>
      <c r="F34" s="472"/>
      <c r="G34" s="35">
        <f>COUNTIFS($D$7:$D$31,$B34,G$7:G$31,"○")+'確認表（管外） (51～) '!G34</f>
        <v>0</v>
      </c>
      <c r="H34" s="36">
        <f>COUNTIFS($D$7:$D$31,$B34,H$7:H$31,"○")+'確認表（管外） (51～) '!H34</f>
        <v>0</v>
      </c>
      <c r="I34" s="36">
        <f>COUNTIFS($D$7:$D$31,$B34,I$7:I$31,"○")+'確認表（管外） (51～) '!I34</f>
        <v>0</v>
      </c>
      <c r="J34" s="36">
        <f>COUNTIFS($D$7:$D$31,$B34,J$7:J$31,"○")+'確認表（管外） (51～) '!J34</f>
        <v>0</v>
      </c>
      <c r="K34" s="36">
        <f>COUNTIFS($D$7:$D$31,$B34,K$7:K$31,"○")+'確認表（管外） (51～) '!K34</f>
        <v>0</v>
      </c>
      <c r="L34" s="36">
        <f>COUNTIFS($D$7:$D$31,$B34,L$7:L$31,"○")+'確認表（管外） (51～) '!L34</f>
        <v>0</v>
      </c>
      <c r="M34" s="36">
        <f>COUNTIFS($D$7:$D$31,$B34,M$7:M$31,"○")+'確認表（管外） (51～) '!M34</f>
        <v>0</v>
      </c>
      <c r="N34" s="36">
        <f>COUNTIFS($D$7:$D$31,$B34,N$7:N$31,"○")+'確認表（管外） (51～) '!N34</f>
        <v>0</v>
      </c>
      <c r="O34" s="36">
        <f>COUNTIFS($D$7:$D$31,$B34,O$7:O$31,"○")+'確認表（管外） (51～) '!O34</f>
        <v>0</v>
      </c>
      <c r="P34" s="36">
        <f>COUNTIFS($D$7:$D$31,$B34,P$7:P$31,"○")+'確認表（管外） (51～) '!P34</f>
        <v>0</v>
      </c>
      <c r="Q34" s="36">
        <f>COUNTIFS($D$7:$D$31,$B34,Q$7:Q$31,"○")+'確認表（管外） (51～) '!Q34</f>
        <v>0</v>
      </c>
      <c r="R34" s="341">
        <f>COUNTIFS($D$7:$D$31,$B34,R$7:R$31,"○")+'確認表（管外） (51～) '!R34</f>
        <v>0</v>
      </c>
    </row>
    <row r="35" spans="2:18" ht="25.2" customHeight="1">
      <c r="B35" s="472">
        <v>2</v>
      </c>
      <c r="C35" s="472"/>
      <c r="D35" s="472"/>
      <c r="E35" s="472"/>
      <c r="F35" s="472"/>
      <c r="G35" s="35">
        <f>COUNTIFS($D$7:$D$31,$B35,G$7:G$31,"○")+'確認表（管外） (51～) '!G35</f>
        <v>0</v>
      </c>
      <c r="H35" s="36">
        <f>COUNTIFS($D$7:$D$31,$B35,H$7:H$31,"○")+'確認表（管外） (51～) '!H35</f>
        <v>0</v>
      </c>
      <c r="I35" s="36">
        <f>COUNTIFS($D$7:$D$31,$B35,I$7:I$31,"○")+'確認表（管外） (51～) '!I35</f>
        <v>0</v>
      </c>
      <c r="J35" s="36">
        <f>COUNTIFS($D$7:$D$31,$B35,J$7:J$31,"○")+'確認表（管外） (51～) '!J35</f>
        <v>0</v>
      </c>
      <c r="K35" s="36">
        <f>COUNTIFS($D$7:$D$31,$B35,K$7:K$31,"○")+'確認表（管外） (51～) '!K35</f>
        <v>0</v>
      </c>
      <c r="L35" s="36">
        <f>COUNTIFS($D$7:$D$31,$B35,L$7:L$31,"○")+'確認表（管外） (51～) '!L35</f>
        <v>0</v>
      </c>
      <c r="M35" s="36">
        <f>COUNTIFS($D$7:$D$31,$B35,M$7:M$31,"○")+'確認表（管外） (51～) '!M35</f>
        <v>0</v>
      </c>
      <c r="N35" s="36">
        <f>COUNTIFS($D$7:$D$31,$B35,N$7:N$31,"○")+'確認表（管外） (51～) '!N35</f>
        <v>0</v>
      </c>
      <c r="O35" s="36">
        <f>COUNTIFS($D$7:$D$31,$B35,O$7:O$31,"○")+'確認表（管外） (51～) '!O35</f>
        <v>0</v>
      </c>
      <c r="P35" s="36">
        <f>COUNTIFS($D$7:$D$31,$B35,P$7:P$31,"○")+'確認表（管外） (51～) '!P35</f>
        <v>0</v>
      </c>
      <c r="Q35" s="36">
        <f>COUNTIFS($D$7:$D$31,$B35,Q$7:Q$31,"○")+'確認表（管外） (51～) '!Q35</f>
        <v>0</v>
      </c>
      <c r="R35" s="341">
        <f>COUNTIFS($D$7:$D$31,$B35,R$7:R$31,"○")+'確認表（管外） (51～) '!R35</f>
        <v>0</v>
      </c>
    </row>
    <row r="36" spans="2:18" ht="25.2" customHeight="1">
      <c r="B36" s="472">
        <v>3</v>
      </c>
      <c r="C36" s="472"/>
      <c r="D36" s="472"/>
      <c r="E36" s="472"/>
      <c r="F36" s="472"/>
      <c r="G36" s="35">
        <f>COUNTIFS($D$7:$D$31,$B36,G$7:G$31,"○")+'確認表（管外） (51～) '!G36</f>
        <v>0</v>
      </c>
      <c r="H36" s="36">
        <f>COUNTIFS($D$7:$D$31,$B36,H$7:H$31,"○")+'確認表（管外） (51～) '!H36</f>
        <v>0</v>
      </c>
      <c r="I36" s="36">
        <f>COUNTIFS($D$7:$D$31,$B36,I$7:I$31,"○")+'確認表（管外） (51～) '!I36</f>
        <v>0</v>
      </c>
      <c r="J36" s="36">
        <f>COUNTIFS($D$7:$D$31,$B36,J$7:J$31,"○")+'確認表（管外） (51～) '!J36</f>
        <v>0</v>
      </c>
      <c r="K36" s="36">
        <f>COUNTIFS($D$7:$D$31,$B36,K$7:K$31,"○")+'確認表（管外） (51～) '!K36</f>
        <v>0</v>
      </c>
      <c r="L36" s="36">
        <f>COUNTIFS($D$7:$D$31,$B36,L$7:L$31,"○")+'確認表（管外） (51～) '!L36</f>
        <v>0</v>
      </c>
      <c r="M36" s="36">
        <f>COUNTIFS($D$7:$D$31,$B36,M$7:M$31,"○")+'確認表（管外） (51～) '!M36</f>
        <v>0</v>
      </c>
      <c r="N36" s="36">
        <f>COUNTIFS($D$7:$D$31,$B36,N$7:N$31,"○")+'確認表（管外） (51～) '!N36</f>
        <v>0</v>
      </c>
      <c r="O36" s="36">
        <f>COUNTIFS($D$7:$D$31,$B36,O$7:O$31,"○")+'確認表（管外） (51～) '!O36</f>
        <v>0</v>
      </c>
      <c r="P36" s="36">
        <f>COUNTIFS($D$7:$D$31,$B36,P$7:P$31,"○")+'確認表（管外） (51～) '!P36</f>
        <v>0</v>
      </c>
      <c r="Q36" s="36">
        <f>COUNTIFS($D$7:$D$31,$B36,Q$7:Q$31,"○")+'確認表（管外） (51～) '!Q36</f>
        <v>0</v>
      </c>
      <c r="R36" s="341">
        <f>COUNTIFS($D$7:$D$31,$B36,R$7:R$31,"○")+'確認表（管外） (51～) '!R36</f>
        <v>0</v>
      </c>
    </row>
    <row r="37" spans="2:18" ht="25.2" customHeight="1">
      <c r="B37" s="472">
        <v>4</v>
      </c>
      <c r="C37" s="472"/>
      <c r="D37" s="472"/>
      <c r="E37" s="472"/>
      <c r="F37" s="472"/>
      <c r="G37" s="35">
        <f>COUNTIFS($D$7:$D$31,$B37,G$7:G$31,"○")+'確認表（管外） (51～) '!G37</f>
        <v>0</v>
      </c>
      <c r="H37" s="36">
        <f>COUNTIFS($D$7:$D$31,$B37,H$7:H$31,"○")+'確認表（管外） (51～) '!H37</f>
        <v>0</v>
      </c>
      <c r="I37" s="36">
        <f>COUNTIFS($D$7:$D$31,$B37,I$7:I$31,"○")+'確認表（管外） (51～) '!I37</f>
        <v>0</v>
      </c>
      <c r="J37" s="36">
        <f>COUNTIFS($D$7:$D$31,$B37,J$7:J$31,"○")+'確認表（管外） (51～) '!J37</f>
        <v>0</v>
      </c>
      <c r="K37" s="36">
        <f>COUNTIFS($D$7:$D$31,$B37,K$7:K$31,"○")+'確認表（管外） (51～) '!K37</f>
        <v>0</v>
      </c>
      <c r="L37" s="36">
        <f>COUNTIFS($D$7:$D$31,$B37,L$7:L$31,"○")+'確認表（管外） (51～) '!L37</f>
        <v>0</v>
      </c>
      <c r="M37" s="36">
        <f>COUNTIFS($D$7:$D$31,$B37,M$7:M$31,"○")+'確認表（管外） (51～) '!M37</f>
        <v>0</v>
      </c>
      <c r="N37" s="36">
        <f>COUNTIFS($D$7:$D$31,$B37,N$7:N$31,"○")+'確認表（管外） (51～) '!N37</f>
        <v>0</v>
      </c>
      <c r="O37" s="36">
        <f>COUNTIFS($D$7:$D$31,$B37,O$7:O$31,"○")+'確認表（管外） (51～) '!O37</f>
        <v>0</v>
      </c>
      <c r="P37" s="36">
        <f>COUNTIFS($D$7:$D$31,$B37,P$7:P$31,"○")+'確認表（管外） (51～) '!P37</f>
        <v>0</v>
      </c>
      <c r="Q37" s="36">
        <f>COUNTIFS($D$7:$D$31,$B37,Q$7:Q$31,"○")+'確認表（管外） (51～) '!Q37</f>
        <v>0</v>
      </c>
      <c r="R37" s="341">
        <f>COUNTIFS($D$7:$D$31,$B37,R$7:R$31,"○")+'確認表（管外） (51～) '!R37</f>
        <v>0</v>
      </c>
    </row>
    <row r="38" spans="2:18" ht="25.2" customHeight="1">
      <c r="B38" s="472">
        <v>5</v>
      </c>
      <c r="C38" s="472"/>
      <c r="D38" s="472"/>
      <c r="E38" s="472"/>
      <c r="F38" s="472"/>
      <c r="G38" s="35">
        <f>COUNTIFS($D$7:$D$31,$B38,G$7:G$31,"○")+'確認表（管外） (51～) '!G38</f>
        <v>0</v>
      </c>
      <c r="H38" s="36">
        <f>COUNTIFS($D$7:$D$31,$B38,H$7:H$31,"○")+'確認表（管外） (51～) '!H38</f>
        <v>0</v>
      </c>
      <c r="I38" s="36">
        <f>COUNTIFS($D$7:$D$31,$B38,I$7:I$31,"○")+'確認表（管外） (51～) '!I38</f>
        <v>0</v>
      </c>
      <c r="J38" s="36">
        <f>COUNTIFS($D$7:$D$31,$B38,J$7:J$31,"○")+'確認表（管外） (51～) '!J38</f>
        <v>0</v>
      </c>
      <c r="K38" s="36">
        <f>COUNTIFS($D$7:$D$31,$B38,K$7:K$31,"○")+'確認表（管外） (51～) '!K38</f>
        <v>0</v>
      </c>
      <c r="L38" s="36">
        <f>COUNTIFS($D$7:$D$31,$B38,L$7:L$31,"○")+'確認表（管外） (51～) '!L38</f>
        <v>0</v>
      </c>
      <c r="M38" s="36">
        <f>COUNTIFS($D$7:$D$31,$B38,M$7:M$31,"○")+'確認表（管外） (51～) '!M38</f>
        <v>0</v>
      </c>
      <c r="N38" s="36">
        <f>COUNTIFS($D$7:$D$31,$B38,N$7:N$31,"○")+'確認表（管外） (51～) '!N38</f>
        <v>0</v>
      </c>
      <c r="O38" s="36">
        <f>COUNTIFS($D$7:$D$31,$B38,O$7:O$31,"○")+'確認表（管外） (51～) '!O38</f>
        <v>0</v>
      </c>
      <c r="P38" s="36">
        <f>COUNTIFS($D$7:$D$31,$B38,P$7:P$31,"○")+'確認表（管外） (51～) '!P38</f>
        <v>0</v>
      </c>
      <c r="Q38" s="36">
        <f>COUNTIFS($D$7:$D$31,$B38,Q$7:Q$31,"○")+'確認表（管外） (51～) '!Q38</f>
        <v>0</v>
      </c>
      <c r="R38" s="341">
        <f>COUNTIFS($D$7:$D$31,$B38,R$7:R$31,"○")+'確認表（管外） (51～) '!R38</f>
        <v>0</v>
      </c>
    </row>
    <row r="40" spans="2:18" ht="23.25" customHeight="1">
      <c r="G40" s="35">
        <f t="shared" ref="G40:R45" si="1">COUNTIFS($D$7:$D$31,$B33,G$7:G$31,"休")</f>
        <v>0</v>
      </c>
      <c r="H40" s="35">
        <f t="shared" si="1"/>
        <v>0</v>
      </c>
      <c r="I40" s="35">
        <f t="shared" si="1"/>
        <v>0</v>
      </c>
      <c r="J40" s="35">
        <f t="shared" si="1"/>
        <v>0</v>
      </c>
      <c r="K40" s="35">
        <f t="shared" si="1"/>
        <v>0</v>
      </c>
      <c r="L40" s="35">
        <f t="shared" si="1"/>
        <v>0</v>
      </c>
      <c r="M40" s="35">
        <f t="shared" si="1"/>
        <v>0</v>
      </c>
      <c r="N40" s="35">
        <f t="shared" si="1"/>
        <v>0</v>
      </c>
      <c r="O40" s="35">
        <f t="shared" si="1"/>
        <v>0</v>
      </c>
      <c r="P40" s="35">
        <f t="shared" si="1"/>
        <v>0</v>
      </c>
      <c r="Q40" s="35">
        <f t="shared" si="1"/>
        <v>0</v>
      </c>
      <c r="R40" s="35">
        <f t="shared" si="1"/>
        <v>0</v>
      </c>
    </row>
    <row r="41" spans="2:18" ht="23.25" customHeight="1">
      <c r="G41" s="35">
        <f t="shared" si="1"/>
        <v>0</v>
      </c>
      <c r="H41" s="35">
        <f t="shared" si="1"/>
        <v>0</v>
      </c>
      <c r="I41" s="35">
        <f t="shared" si="1"/>
        <v>0</v>
      </c>
      <c r="J41" s="35">
        <f t="shared" si="1"/>
        <v>0</v>
      </c>
      <c r="K41" s="35">
        <f t="shared" si="1"/>
        <v>0</v>
      </c>
      <c r="L41" s="35">
        <f t="shared" si="1"/>
        <v>0</v>
      </c>
      <c r="M41" s="35">
        <f t="shared" si="1"/>
        <v>0</v>
      </c>
      <c r="N41" s="35">
        <f t="shared" si="1"/>
        <v>0</v>
      </c>
      <c r="O41" s="35">
        <f t="shared" si="1"/>
        <v>0</v>
      </c>
      <c r="P41" s="35">
        <f t="shared" si="1"/>
        <v>0</v>
      </c>
      <c r="Q41" s="35">
        <f t="shared" si="1"/>
        <v>0</v>
      </c>
      <c r="R41" s="35">
        <f t="shared" si="1"/>
        <v>0</v>
      </c>
    </row>
    <row r="42" spans="2:18" ht="23.25" customHeight="1">
      <c r="G42" s="35">
        <f t="shared" si="1"/>
        <v>0</v>
      </c>
      <c r="H42" s="35">
        <f t="shared" si="1"/>
        <v>0</v>
      </c>
      <c r="I42" s="35">
        <f t="shared" si="1"/>
        <v>0</v>
      </c>
      <c r="J42" s="35">
        <f t="shared" si="1"/>
        <v>0</v>
      </c>
      <c r="K42" s="35">
        <f t="shared" si="1"/>
        <v>0</v>
      </c>
      <c r="L42" s="35">
        <f t="shared" si="1"/>
        <v>0</v>
      </c>
      <c r="M42" s="35">
        <f t="shared" si="1"/>
        <v>0</v>
      </c>
      <c r="N42" s="35">
        <f t="shared" si="1"/>
        <v>0</v>
      </c>
      <c r="O42" s="35">
        <f t="shared" si="1"/>
        <v>0</v>
      </c>
      <c r="P42" s="35">
        <f t="shared" si="1"/>
        <v>0</v>
      </c>
      <c r="Q42" s="35">
        <f t="shared" si="1"/>
        <v>0</v>
      </c>
      <c r="R42" s="35">
        <f t="shared" si="1"/>
        <v>0</v>
      </c>
    </row>
    <row r="43" spans="2:18" ht="23.25" customHeight="1">
      <c r="G43" s="35">
        <f t="shared" si="1"/>
        <v>0</v>
      </c>
      <c r="H43" s="35">
        <f t="shared" si="1"/>
        <v>0</v>
      </c>
      <c r="I43" s="35">
        <f t="shared" si="1"/>
        <v>0</v>
      </c>
      <c r="J43" s="35">
        <f t="shared" si="1"/>
        <v>0</v>
      </c>
      <c r="K43" s="35">
        <f t="shared" si="1"/>
        <v>0</v>
      </c>
      <c r="L43" s="35">
        <f t="shared" si="1"/>
        <v>0</v>
      </c>
      <c r="M43" s="35">
        <f t="shared" si="1"/>
        <v>0</v>
      </c>
      <c r="N43" s="35">
        <f t="shared" si="1"/>
        <v>0</v>
      </c>
      <c r="O43" s="35">
        <f t="shared" si="1"/>
        <v>0</v>
      </c>
      <c r="P43" s="35">
        <f t="shared" si="1"/>
        <v>0</v>
      </c>
      <c r="Q43" s="35">
        <f t="shared" si="1"/>
        <v>0</v>
      </c>
      <c r="R43" s="35">
        <f t="shared" si="1"/>
        <v>0</v>
      </c>
    </row>
    <row r="44" spans="2:18" ht="23.25" customHeight="1">
      <c r="G44" s="35">
        <f t="shared" si="1"/>
        <v>0</v>
      </c>
      <c r="H44" s="35">
        <f t="shared" si="1"/>
        <v>0</v>
      </c>
      <c r="I44" s="35">
        <f t="shared" si="1"/>
        <v>0</v>
      </c>
      <c r="J44" s="35">
        <f t="shared" si="1"/>
        <v>0</v>
      </c>
      <c r="K44" s="35">
        <f t="shared" si="1"/>
        <v>0</v>
      </c>
      <c r="L44" s="35">
        <f t="shared" si="1"/>
        <v>0</v>
      </c>
      <c r="M44" s="35">
        <f t="shared" si="1"/>
        <v>0</v>
      </c>
      <c r="N44" s="35">
        <f t="shared" si="1"/>
        <v>0</v>
      </c>
      <c r="O44" s="35">
        <f t="shared" si="1"/>
        <v>0</v>
      </c>
      <c r="P44" s="35">
        <f t="shared" si="1"/>
        <v>0</v>
      </c>
      <c r="Q44" s="35">
        <f t="shared" si="1"/>
        <v>0</v>
      </c>
      <c r="R44" s="35">
        <f t="shared" si="1"/>
        <v>0</v>
      </c>
    </row>
    <row r="45" spans="2:18" ht="23.25" customHeight="1">
      <c r="G45" s="35">
        <f t="shared" si="1"/>
        <v>0</v>
      </c>
      <c r="H45" s="35">
        <f t="shared" si="1"/>
        <v>0</v>
      </c>
      <c r="I45" s="35">
        <f t="shared" si="1"/>
        <v>0</v>
      </c>
      <c r="J45" s="35">
        <f t="shared" si="1"/>
        <v>0</v>
      </c>
      <c r="K45" s="35">
        <f t="shared" si="1"/>
        <v>0</v>
      </c>
      <c r="L45" s="35">
        <f t="shared" si="1"/>
        <v>0</v>
      </c>
      <c r="M45" s="35">
        <f t="shared" si="1"/>
        <v>0</v>
      </c>
      <c r="N45" s="35">
        <f t="shared" si="1"/>
        <v>0</v>
      </c>
      <c r="O45" s="35">
        <f t="shared" si="1"/>
        <v>0</v>
      </c>
      <c r="P45" s="35">
        <f t="shared" si="1"/>
        <v>0</v>
      </c>
      <c r="Q45" s="35">
        <f t="shared" si="1"/>
        <v>0</v>
      </c>
      <c r="R45" s="35">
        <f t="shared" si="1"/>
        <v>0</v>
      </c>
    </row>
    <row r="46" spans="2:18" ht="23.25" customHeight="1">
      <c r="G46" s="35">
        <f t="shared" ref="G46" si="2">COUNTIFS($D$7:$D$31,$B39,G$7:G$31,"○")</f>
        <v>0</v>
      </c>
    </row>
  </sheetData>
  <sheetProtection sheet="1" objects="1" scenarios="1"/>
  <mergeCells count="11">
    <mergeCell ref="B33:F33"/>
    <mergeCell ref="B1:S1"/>
    <mergeCell ref="L3:M3"/>
    <mergeCell ref="N3:R3"/>
    <mergeCell ref="B4:D5"/>
    <mergeCell ref="B32:F32"/>
    <mergeCell ref="B34:F34"/>
    <mergeCell ref="B35:F35"/>
    <mergeCell ref="B36:F36"/>
    <mergeCell ref="B37:F37"/>
    <mergeCell ref="B38:F38"/>
  </mergeCells>
  <phoneticPr fontId="2"/>
  <conditionalFormatting sqref="H7:R30">
    <cfRule type="expression" dxfId="4" priority="2" stopIfTrue="1">
      <formula>AND(H$6&lt;&gt;"４月",OR(H7&lt;&gt;G7,H8&lt;&gt;G8),H7&gt;0)</formula>
    </cfRule>
  </conditionalFormatting>
  <conditionalFormatting sqref="H31:R31">
    <cfRule type="expression" dxfId="3" priority="3" stopIfTrue="1">
      <formula>AND(H$6&lt;&gt;"４月",OR(H31&lt;&gt;G31,#REF!&lt;&gt;#REF!),H31&gt;0)</formula>
    </cfRule>
  </conditionalFormatting>
  <conditionalFormatting sqref="G32:R32">
    <cfRule type="expression" dxfId="2" priority="4" stopIfTrue="1">
      <formula>AND(G$6&lt;&gt;"４月",OR(G32&lt;&gt;F32,G33&lt;&gt;B33),G32&gt;0)</formula>
    </cfRule>
  </conditionalFormatting>
  <conditionalFormatting sqref="G33:R38">
    <cfRule type="expression" dxfId="1" priority="5" stopIfTrue="1">
      <formula>AND(G$6&lt;&gt;"４月",OR(G33&lt;&gt;B33,G34&lt;&gt;B34),G33&gt;0)</formula>
    </cfRule>
  </conditionalFormatting>
  <conditionalFormatting sqref="G40:G46 H40:R45">
    <cfRule type="expression" dxfId="0" priority="1" stopIfTrue="1">
      <formula>AND(G$6&lt;&gt;"４月",OR(G40&lt;&gt;B40,G41&lt;&gt;B41),G40&gt;0)</formula>
    </cfRule>
  </conditionalFormatting>
  <printOptions horizontalCentered="1"/>
  <pageMargins left="0.70866141732283472" right="0.70866141732283472" top="0.74803149606299213" bottom="0.74803149606299213" header="0.31496062992125984" footer="0.31496062992125984"/>
  <pageSetup paperSize="9" scale="50" orientation="portrait" r:id="rId1"/>
  <headerFooter alignWithMargins="0">
    <oddHeader>&amp;L&amp;"ＭＳ Ｐ明朝,標準"&amp;16第１号様式の２（第３条関係）</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'確認表（0歳児　管内）'!$U$6:$U$8</xm:f>
          </x14:formula1>
          <xm:sqref>G7:R31</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AD120"/>
  <sheetViews>
    <sheetView view="pageBreakPreview" zoomScaleNormal="100" zoomScaleSheetLayoutView="100" zoomScalePageLayoutView="90" workbookViewId="0">
      <selection activeCell="V1" sqref="V1"/>
    </sheetView>
  </sheetViews>
  <sheetFormatPr defaultRowHeight="13.2"/>
  <cols>
    <col min="1" max="1" width="0.6640625" style="51" customWidth="1"/>
    <col min="2" max="2" width="4.21875" style="51" bestFit="1" customWidth="1"/>
    <col min="3" max="4" width="4.6640625" style="51" customWidth="1"/>
    <col min="5" max="7" width="5.88671875" style="51" customWidth="1"/>
    <col min="8" max="9" width="4.6640625" style="51" customWidth="1"/>
    <col min="10" max="10" width="6.33203125" style="51" customWidth="1"/>
    <col min="11" max="11" width="6.21875" style="51" bestFit="1" customWidth="1"/>
    <col min="12" max="16" width="4.6640625" style="51" customWidth="1"/>
    <col min="17" max="18" width="5.88671875" style="51" customWidth="1"/>
    <col min="19" max="19" width="3.44140625" style="51" customWidth="1"/>
    <col min="20" max="20" width="3" style="51" customWidth="1"/>
    <col min="21" max="21" width="3.44140625" style="51" customWidth="1"/>
    <col min="22" max="22" width="3.5546875" style="51" customWidth="1"/>
    <col min="23" max="24" width="4.6640625" style="51" customWidth="1"/>
    <col min="25" max="25" width="13" style="51" customWidth="1"/>
    <col min="26" max="26" width="8.88671875" style="51"/>
    <col min="27" max="28" width="8.88671875" style="54"/>
    <col min="29" max="16384" width="8.88671875" style="51"/>
  </cols>
  <sheetData>
    <row r="1" spans="2:29" ht="21">
      <c r="D1" s="52" t="s">
        <v>109</v>
      </c>
      <c r="I1" s="183"/>
      <c r="J1" s="183"/>
      <c r="K1" s="183"/>
      <c r="L1" s="183"/>
      <c r="M1" s="184" t="s">
        <v>110</v>
      </c>
      <c r="N1" s="188">
        <f>申請書!C10</f>
        <v>0</v>
      </c>
      <c r="O1" s="185" t="s">
        <v>111</v>
      </c>
      <c r="P1" s="188">
        <f>申請書!E10</f>
        <v>0</v>
      </c>
      <c r="Q1" s="185" t="s">
        <v>112</v>
      </c>
      <c r="R1" s="183"/>
      <c r="S1" s="183"/>
      <c r="T1" s="183"/>
      <c r="U1" s="186" t="s">
        <v>113</v>
      </c>
      <c r="V1" s="186"/>
      <c r="W1" s="183"/>
      <c r="X1" s="183"/>
    </row>
    <row r="2" spans="2:29">
      <c r="I2" s="183"/>
      <c r="J2" s="183"/>
      <c r="K2" s="183"/>
      <c r="L2" s="183"/>
      <c r="M2" s="183"/>
      <c r="N2" s="183"/>
      <c r="O2" s="183"/>
      <c r="P2" s="183"/>
      <c r="Q2" s="183"/>
      <c r="R2" s="183"/>
      <c r="S2" s="183"/>
      <c r="T2" s="183"/>
      <c r="U2" s="183"/>
      <c r="V2" s="183"/>
      <c r="W2" s="183"/>
      <c r="X2" s="183"/>
    </row>
    <row r="3" spans="2:29" ht="19.2">
      <c r="B3" s="55"/>
      <c r="H3" s="56" t="s">
        <v>114</v>
      </c>
      <c r="I3" s="189">
        <f>申請書!M17</f>
        <v>0</v>
      </c>
      <c r="J3" s="183"/>
      <c r="K3" s="183"/>
      <c r="L3" s="187" t="s">
        <v>115</v>
      </c>
      <c r="M3" s="474">
        <f>申請書!G37</f>
        <v>0</v>
      </c>
      <c r="N3" s="474"/>
      <c r="O3" s="474"/>
      <c r="P3" s="474"/>
      <c r="Q3" s="474"/>
      <c r="R3" s="474"/>
      <c r="S3" s="474"/>
      <c r="T3" s="474"/>
      <c r="U3" s="474"/>
      <c r="V3" s="474"/>
      <c r="W3" s="474"/>
      <c r="X3" s="474"/>
      <c r="Y3" s="57"/>
    </row>
    <row r="5" spans="2:29" ht="16.2">
      <c r="B5" s="58"/>
      <c r="C5" s="59" t="s">
        <v>116</v>
      </c>
      <c r="D5" s="59"/>
      <c r="E5" s="58"/>
      <c r="F5" s="58"/>
      <c r="G5" s="58"/>
      <c r="H5" s="58"/>
      <c r="I5" s="58"/>
      <c r="J5" s="58"/>
      <c r="K5" s="58"/>
      <c r="L5" s="58"/>
      <c r="N5" s="53" t="s">
        <v>117</v>
      </c>
      <c r="O5" s="55"/>
      <c r="P5" s="55"/>
      <c r="Q5" s="55"/>
      <c r="R5" s="55"/>
      <c r="S5" s="60"/>
      <c r="T5" s="53"/>
      <c r="U5" s="53"/>
      <c r="V5" s="53"/>
      <c r="W5" s="61"/>
    </row>
    <row r="6" spans="2:29" s="54" customFormat="1">
      <c r="D6" s="53"/>
      <c r="E6" s="53"/>
      <c r="F6" s="53"/>
      <c r="G6" s="62"/>
      <c r="H6" s="62"/>
      <c r="I6" s="53"/>
      <c r="J6" s="53"/>
      <c r="K6" s="53"/>
      <c r="L6" s="53"/>
      <c r="N6" s="53"/>
      <c r="O6" s="53"/>
      <c r="P6" s="53"/>
      <c r="Q6" s="63"/>
      <c r="R6" s="53"/>
      <c r="S6" s="53"/>
      <c r="T6" s="53"/>
      <c r="U6" s="53"/>
      <c r="V6" s="53"/>
      <c r="W6" s="62"/>
      <c r="X6" s="62"/>
      <c r="Y6" s="62"/>
    </row>
    <row r="7" spans="2:29" ht="22.5" customHeight="1">
      <c r="B7" s="64" t="s">
        <v>118</v>
      </c>
      <c r="C7" s="475" t="s">
        <v>119</v>
      </c>
      <c r="D7" s="475"/>
      <c r="E7" s="475" t="s">
        <v>120</v>
      </c>
      <c r="F7" s="475"/>
      <c r="G7" s="475"/>
      <c r="H7" s="475" t="s">
        <v>121</v>
      </c>
      <c r="I7" s="475"/>
      <c r="J7" s="65" t="s">
        <v>122</v>
      </c>
      <c r="K7" s="476" t="s">
        <v>123</v>
      </c>
      <c r="L7" s="476"/>
      <c r="M7" s="475" t="s">
        <v>124</v>
      </c>
      <c r="N7" s="475"/>
      <c r="O7" s="477" t="s">
        <v>125</v>
      </c>
      <c r="P7" s="478"/>
      <c r="Q7" s="475" t="s">
        <v>126</v>
      </c>
      <c r="R7" s="475"/>
      <c r="S7" s="475" t="s">
        <v>127</v>
      </c>
      <c r="T7" s="475"/>
      <c r="U7" s="475"/>
      <c r="V7" s="475"/>
      <c r="W7" s="479" t="s">
        <v>128</v>
      </c>
      <c r="X7" s="479"/>
      <c r="Y7" s="480"/>
      <c r="AA7" s="66" t="s">
        <v>122</v>
      </c>
      <c r="AB7" s="66" t="s">
        <v>124</v>
      </c>
      <c r="AC7" s="67" t="s">
        <v>129</v>
      </c>
    </row>
    <row r="8" spans="2:29" ht="24.9" customHeight="1">
      <c r="B8" s="489">
        <v>1</v>
      </c>
      <c r="C8" s="490" t="s">
        <v>130</v>
      </c>
      <c r="D8" s="490"/>
      <c r="E8" s="490"/>
      <c r="F8" s="490"/>
      <c r="G8" s="490"/>
      <c r="H8" s="490"/>
      <c r="I8" s="490"/>
      <c r="J8" s="68"/>
      <c r="K8" s="482"/>
      <c r="L8" s="482"/>
      <c r="M8" s="492"/>
      <c r="N8" s="492"/>
      <c r="O8" s="481"/>
      <c r="P8" s="481"/>
      <c r="Q8" s="482"/>
      <c r="R8" s="482"/>
      <c r="S8" s="69"/>
      <c r="T8" s="70" t="s">
        <v>111</v>
      </c>
      <c r="U8" s="69"/>
      <c r="V8" s="71" t="s">
        <v>131</v>
      </c>
      <c r="W8" s="483"/>
      <c r="X8" s="484"/>
      <c r="Y8" s="485"/>
      <c r="AA8" s="72">
        <f>J8</f>
        <v>0</v>
      </c>
      <c r="AB8" s="73">
        <f>M8</f>
        <v>0</v>
      </c>
      <c r="AC8" s="74">
        <f>O8</f>
        <v>0</v>
      </c>
    </row>
    <row r="9" spans="2:29" ht="13.5" customHeight="1">
      <c r="B9" s="489"/>
      <c r="C9" s="491"/>
      <c r="D9" s="491"/>
      <c r="E9" s="491"/>
      <c r="F9" s="491"/>
      <c r="G9" s="491"/>
      <c r="H9" s="491"/>
      <c r="I9" s="491"/>
      <c r="J9" s="75" t="s">
        <v>132</v>
      </c>
      <c r="K9" s="76"/>
      <c r="L9" s="77" t="s">
        <v>133</v>
      </c>
      <c r="M9" s="78"/>
      <c r="N9" s="79" t="s">
        <v>134</v>
      </c>
      <c r="O9" s="80">
        <f>K9*M9</f>
        <v>0</v>
      </c>
      <c r="P9" s="81"/>
      <c r="Q9" s="75" t="s">
        <v>135</v>
      </c>
      <c r="R9" s="486" t="s">
        <v>136</v>
      </c>
      <c r="S9" s="486"/>
      <c r="T9" s="486"/>
      <c r="U9" s="486"/>
      <c r="V9" s="81" t="s">
        <v>137</v>
      </c>
      <c r="W9" s="483"/>
      <c r="X9" s="484"/>
      <c r="Y9" s="485"/>
      <c r="AA9" s="72"/>
      <c r="AB9" s="82"/>
      <c r="AC9" s="83"/>
    </row>
    <row r="11" spans="2:29" ht="16.2">
      <c r="B11" s="58"/>
      <c r="C11" s="59" t="s">
        <v>138</v>
      </c>
      <c r="D11" s="59"/>
      <c r="E11" s="58"/>
      <c r="F11" s="58"/>
      <c r="G11" s="58"/>
      <c r="H11" s="58"/>
      <c r="I11" s="58"/>
      <c r="J11" s="58"/>
      <c r="K11" s="58"/>
      <c r="L11" s="58"/>
      <c r="N11" s="53" t="s">
        <v>117</v>
      </c>
      <c r="O11" s="55"/>
      <c r="P11" s="55"/>
      <c r="Q11" s="55"/>
      <c r="R11" s="55"/>
      <c r="S11" s="60"/>
      <c r="T11" s="53"/>
      <c r="U11" s="53"/>
      <c r="V11" s="53"/>
      <c r="W11" s="61"/>
    </row>
    <row r="12" spans="2:29" s="54" customFormat="1"/>
    <row r="13" spans="2:29" s="54" customFormat="1">
      <c r="C13" s="84" t="s">
        <v>122</v>
      </c>
      <c r="D13" s="53" t="s">
        <v>139</v>
      </c>
      <c r="E13" s="53"/>
      <c r="F13" s="53"/>
      <c r="G13" s="487">
        <f>COUNTIFS(AA23:AA72,"基準",AB23:AB72,"常勤")</f>
        <v>0</v>
      </c>
      <c r="H13" s="487"/>
      <c r="I13" s="85"/>
      <c r="J13" s="84" t="s">
        <v>140</v>
      </c>
      <c r="K13" s="53" t="s">
        <v>139</v>
      </c>
      <c r="L13" s="53"/>
      <c r="M13" s="53"/>
      <c r="N13" s="487">
        <f>COUNTIFS(AA23:AA72,"基準外",AB23:AB72,"常勤")</f>
        <v>0</v>
      </c>
      <c r="O13" s="487"/>
      <c r="P13" s="85"/>
      <c r="Q13" s="84" t="s">
        <v>141</v>
      </c>
      <c r="R13" s="53" t="s">
        <v>139</v>
      </c>
      <c r="S13" s="53"/>
      <c r="T13" s="53"/>
      <c r="U13" s="86"/>
      <c r="V13" s="86"/>
      <c r="W13" s="488">
        <f>SUM(G13,N13)</f>
        <v>0</v>
      </c>
      <c r="X13" s="488"/>
      <c r="Y13" s="87"/>
    </row>
    <row r="14" spans="2:29" s="54" customFormat="1">
      <c r="C14" s="88"/>
      <c r="D14" s="89" t="s">
        <v>142</v>
      </c>
      <c r="E14" s="89"/>
      <c r="F14" s="89"/>
      <c r="G14" s="495" t="str">
        <f>IFERROR(IF(G16/W11&gt;1,ROUNDDOWN(G16/W11,1),0),"所定労働時間数未入力")</f>
        <v>所定労働時間数未入力</v>
      </c>
      <c r="H14" s="495"/>
      <c r="I14" s="85"/>
      <c r="J14" s="88"/>
      <c r="K14" s="89" t="s">
        <v>142</v>
      </c>
      <c r="L14" s="89"/>
      <c r="M14" s="89"/>
      <c r="N14" s="496" t="str">
        <f>IFERROR(IF(N16/W11&gt;1,ROUNDDOWN(N16/W11,1),0),"所定労働時間数未入力")</f>
        <v>所定労働時間数未入力</v>
      </c>
      <c r="O14" s="496"/>
      <c r="P14" s="85"/>
      <c r="Q14" s="88"/>
      <c r="R14" s="53" t="s">
        <v>142</v>
      </c>
      <c r="S14" s="53"/>
      <c r="T14" s="53"/>
      <c r="U14" s="90"/>
      <c r="V14" s="90"/>
      <c r="W14" s="496" t="str">
        <f>IFERROR(IF(W16/W11&gt;1,ROUNDDOWN(W16/W11,1),0),"所定労働時間数未入力")</f>
        <v>所定労働時間数未入力</v>
      </c>
      <c r="X14" s="496"/>
      <c r="Y14" s="91"/>
    </row>
    <row r="15" spans="2:29" s="54" customFormat="1">
      <c r="C15" s="88"/>
      <c r="D15" s="89"/>
      <c r="E15" s="89"/>
      <c r="F15" s="92" t="s">
        <v>143</v>
      </c>
      <c r="G15" s="497">
        <f>SUM(G13:H14)</f>
        <v>0</v>
      </c>
      <c r="H15" s="497"/>
      <c r="I15" s="85"/>
      <c r="J15" s="88"/>
      <c r="K15" s="89"/>
      <c r="L15" s="89"/>
      <c r="M15" s="92" t="s">
        <v>143</v>
      </c>
      <c r="N15" s="496" t="str">
        <f>IF(W11="","所定労働時間数未入力",SUM(N13:O14))</f>
        <v>所定労働時間数未入力</v>
      </c>
      <c r="O15" s="496"/>
      <c r="P15" s="85"/>
      <c r="Q15" s="88"/>
      <c r="R15" s="53"/>
      <c r="S15" s="53"/>
      <c r="U15" s="90"/>
      <c r="V15" s="93" t="s">
        <v>143</v>
      </c>
      <c r="W15" s="498" t="str">
        <f>IF(W11="","所定労働時間数未入力",SUM(W13:X14))</f>
        <v>所定労働時間数未入力</v>
      </c>
      <c r="X15" s="498"/>
      <c r="Y15" s="87"/>
    </row>
    <row r="16" spans="2:29" s="54" customFormat="1">
      <c r="C16" s="53"/>
      <c r="D16" s="53" t="s">
        <v>144</v>
      </c>
      <c r="E16" s="53"/>
      <c r="F16" s="53"/>
      <c r="G16" s="493">
        <f>SUM(SUMIFS(AC23:AC72,AA23:AA72,"基準",AB23:AB72,"非常勤"))</f>
        <v>0</v>
      </c>
      <c r="H16" s="493"/>
      <c r="K16" s="53" t="s">
        <v>144</v>
      </c>
      <c r="L16" s="53"/>
      <c r="M16" s="53"/>
      <c r="N16" s="493">
        <f>SUM(SUMIFS(AC23:AC72,AA23:AA72,"基準外",AB23:AB72,"非常勤"))</f>
        <v>0</v>
      </c>
      <c r="O16" s="493"/>
      <c r="P16" s="63"/>
      <c r="Q16" s="53"/>
      <c r="R16" s="53" t="s">
        <v>144</v>
      </c>
      <c r="S16" s="53"/>
      <c r="T16" s="53"/>
      <c r="U16" s="86"/>
      <c r="V16" s="86"/>
      <c r="W16" s="493">
        <f>SUM(G16,N16)</f>
        <v>0</v>
      </c>
      <c r="X16" s="493"/>
      <c r="Y16" s="63"/>
    </row>
    <row r="17" spans="2:30" s="54" customFormat="1">
      <c r="D17" s="53"/>
      <c r="E17" s="53"/>
      <c r="F17" s="53"/>
      <c r="G17" s="62"/>
      <c r="H17" s="62"/>
      <c r="I17" s="53"/>
      <c r="J17" s="53"/>
      <c r="K17" s="53"/>
      <c r="L17" s="53"/>
      <c r="N17" s="53"/>
      <c r="O17" s="53"/>
      <c r="P17" s="53"/>
      <c r="Q17" s="63"/>
      <c r="R17" s="53"/>
      <c r="S17" s="53"/>
      <c r="T17" s="53"/>
      <c r="U17" s="53"/>
      <c r="V17" s="53"/>
      <c r="W17" s="62"/>
      <c r="X17" s="62"/>
      <c r="Y17" s="62"/>
    </row>
    <row r="18" spans="2:30" s="54" customFormat="1">
      <c r="C18" s="84" t="s">
        <v>122</v>
      </c>
      <c r="D18" s="94" t="s">
        <v>145</v>
      </c>
      <c r="H18" s="487">
        <f>SUM(COUNTIFS(AD23:AD72,"保育士",AB23:AB72,"常勤",AA23:AA72,"基準"),COUNTIFS(AD23:AD72,"保健師",AB23:AB72,"常勤",AA23:AA72,"基準"),COUNTIFS(AD23:AD72,"助産師",AB23:AB72,"常勤",AA23:AA72,"基準"),COUNTIFS(AD23:AD72,"看護師",AB23:AB72,"常勤",AA23:AA72,"基準"))</f>
        <v>0</v>
      </c>
      <c r="I18" s="487"/>
      <c r="J18" s="53"/>
      <c r="K18" s="94" t="s">
        <v>146</v>
      </c>
      <c r="O18" s="494">
        <f>SUM(SUMIFS(AC23:AC72,AA23:AA72,"基準",AB23:AB72,"非常勤",AD23:AD72,"保育士"),SUMIFS(AC23:AC72,AA23:AA72,"基準",AB23:AB72,"非常勤",AD23:AD72,"保健師"),SUMIFS(AC23:AC72,AA23:AA72,"基準",AB23:AB72,"非常勤",AD23:AD72,"助産師"),SUMIFS(AC23:AC72,AA23:AA72,"基準",AB23:AB72,"非常勤",AD23:AD72,"看護師"))</f>
        <v>0</v>
      </c>
      <c r="P18" s="494"/>
      <c r="R18" s="94" t="s">
        <v>147</v>
      </c>
      <c r="S18" s="53"/>
      <c r="T18" s="53"/>
      <c r="U18" s="487">
        <f>COUNTIFS(AD23:AD72,"なし",AB23:AB72,"常勤",AA23:AA72,"基準")</f>
        <v>0</v>
      </c>
      <c r="V18" s="487"/>
      <c r="W18" s="62"/>
    </row>
    <row r="19" spans="2:30" s="54" customFormat="1">
      <c r="D19" s="94" t="s">
        <v>148</v>
      </c>
      <c r="H19" s="496" t="str">
        <f>IFERROR(ROUNDDOWN(O18/W11,1),"所定労働時間数未入力")</f>
        <v>所定労働時間数未入力</v>
      </c>
      <c r="I19" s="496"/>
      <c r="J19" s="53"/>
      <c r="N19" s="53"/>
      <c r="O19" s="53"/>
      <c r="P19" s="53"/>
      <c r="Q19" s="63"/>
      <c r="R19" s="95" t="s">
        <v>149</v>
      </c>
      <c r="S19" s="53"/>
      <c r="T19" s="53"/>
      <c r="U19" s="494">
        <f>COUNTIFS(AB23:AB72,"非常勤",AA23:AA72,"基準")</f>
        <v>0</v>
      </c>
      <c r="V19" s="494"/>
      <c r="W19" s="62" t="s">
        <v>150</v>
      </c>
      <c r="X19" s="62"/>
      <c r="Y19" s="62"/>
    </row>
    <row r="20" spans="2:30" s="54" customFormat="1">
      <c r="D20" s="94" t="s">
        <v>151</v>
      </c>
      <c r="H20" s="498" t="str">
        <f>IF(H19="所定労働時間数未入力","所定労働時間数未入力",SUM(H18,H19))</f>
        <v>所定労働時間数未入力</v>
      </c>
      <c r="I20" s="498"/>
      <c r="J20" s="53"/>
      <c r="K20" s="53" t="s">
        <v>152</v>
      </c>
      <c r="M20" s="53"/>
      <c r="N20" s="499" t="str">
        <f>IF(H19="所定労働時間数未入力","所定労働時間数未入力",H20/G15)</f>
        <v>所定労働時間数未入力</v>
      </c>
      <c r="O20" s="499"/>
      <c r="P20" s="53"/>
      <c r="Q20" s="63"/>
      <c r="R20" s="95" t="s">
        <v>149</v>
      </c>
      <c r="S20" s="53"/>
      <c r="T20" s="53"/>
      <c r="U20" s="494">
        <f>SUMIFS(AC23:AC71,AB23:AB71,"非常勤",AA23:AA71,"基準")</f>
        <v>0</v>
      </c>
      <c r="V20" s="494"/>
      <c r="W20" s="62" t="s">
        <v>153</v>
      </c>
      <c r="X20" s="62"/>
      <c r="Y20" s="62"/>
    </row>
    <row r="21" spans="2:30" s="54" customFormat="1" ht="6.75" customHeight="1">
      <c r="D21" s="53"/>
      <c r="E21" s="53"/>
      <c r="F21" s="53"/>
      <c r="G21" s="62"/>
      <c r="H21" s="62"/>
      <c r="I21" s="53"/>
      <c r="J21" s="53"/>
      <c r="K21" s="53"/>
      <c r="L21" s="53"/>
      <c r="N21" s="53"/>
      <c r="O21" s="53"/>
      <c r="P21" s="53"/>
      <c r="Q21" s="63"/>
      <c r="R21" s="53"/>
      <c r="S21" s="53"/>
      <c r="T21" s="53"/>
      <c r="U21" s="53"/>
      <c r="V21" s="53"/>
      <c r="W21" s="62"/>
      <c r="X21" s="62"/>
      <c r="Y21" s="62"/>
    </row>
    <row r="22" spans="2:30" ht="22.5" customHeight="1">
      <c r="B22" s="64" t="s">
        <v>118</v>
      </c>
      <c r="C22" s="475" t="s">
        <v>119</v>
      </c>
      <c r="D22" s="475"/>
      <c r="E22" s="475" t="s">
        <v>120</v>
      </c>
      <c r="F22" s="475"/>
      <c r="G22" s="475"/>
      <c r="H22" s="475" t="s">
        <v>121</v>
      </c>
      <c r="I22" s="475"/>
      <c r="J22" s="65" t="s">
        <v>122</v>
      </c>
      <c r="K22" s="476" t="s">
        <v>123</v>
      </c>
      <c r="L22" s="476"/>
      <c r="M22" s="475" t="s">
        <v>124</v>
      </c>
      <c r="N22" s="475"/>
      <c r="O22" s="477" t="s">
        <v>125</v>
      </c>
      <c r="P22" s="478"/>
      <c r="Q22" s="475" t="s">
        <v>126</v>
      </c>
      <c r="R22" s="475"/>
      <c r="S22" s="475" t="s">
        <v>127</v>
      </c>
      <c r="T22" s="475"/>
      <c r="U22" s="475"/>
      <c r="V22" s="475"/>
      <c r="W22" s="500" t="s">
        <v>128</v>
      </c>
      <c r="X22" s="479"/>
      <c r="Y22" s="480"/>
      <c r="AA22" s="66" t="s">
        <v>122</v>
      </c>
      <c r="AB22" s="66" t="s">
        <v>124</v>
      </c>
      <c r="AC22" s="96" t="s">
        <v>129</v>
      </c>
      <c r="AD22" s="97" t="s">
        <v>121</v>
      </c>
    </row>
    <row r="23" spans="2:30" ht="24.9" customHeight="1">
      <c r="B23" s="489">
        <v>1</v>
      </c>
      <c r="C23" s="490"/>
      <c r="D23" s="490"/>
      <c r="E23" s="490"/>
      <c r="F23" s="490"/>
      <c r="G23" s="490"/>
      <c r="H23" s="490"/>
      <c r="I23" s="490"/>
      <c r="J23" s="68" t="s">
        <v>159</v>
      </c>
      <c r="K23" s="482"/>
      <c r="L23" s="482"/>
      <c r="M23" s="492"/>
      <c r="N23" s="492"/>
      <c r="O23" s="481"/>
      <c r="P23" s="481"/>
      <c r="Q23" s="482"/>
      <c r="R23" s="482"/>
      <c r="S23" s="98"/>
      <c r="T23" s="99" t="s">
        <v>111</v>
      </c>
      <c r="U23" s="100"/>
      <c r="V23" s="101" t="s">
        <v>131</v>
      </c>
      <c r="W23" s="483"/>
      <c r="X23" s="484"/>
      <c r="Y23" s="485"/>
      <c r="AA23" s="72" t="str">
        <f>J23</f>
        <v>基準</v>
      </c>
      <c r="AB23" s="73">
        <f>M23</f>
        <v>0</v>
      </c>
      <c r="AC23" s="102">
        <f>O23</f>
        <v>0</v>
      </c>
      <c r="AD23" s="103">
        <f>H23</f>
        <v>0</v>
      </c>
    </row>
    <row r="24" spans="2:30" ht="13.5" customHeight="1">
      <c r="B24" s="489"/>
      <c r="C24" s="491"/>
      <c r="D24" s="491"/>
      <c r="E24" s="491"/>
      <c r="F24" s="491"/>
      <c r="G24" s="491"/>
      <c r="H24" s="491"/>
      <c r="I24" s="491"/>
      <c r="J24" s="75" t="s">
        <v>132</v>
      </c>
      <c r="K24" s="76"/>
      <c r="L24" s="77" t="s">
        <v>133</v>
      </c>
      <c r="M24" s="78"/>
      <c r="N24" s="79" t="s">
        <v>134</v>
      </c>
      <c r="O24" s="80">
        <f>K24*M24</f>
        <v>0</v>
      </c>
      <c r="P24" s="81"/>
      <c r="Q24" s="75" t="s">
        <v>135</v>
      </c>
      <c r="R24" s="486" t="s">
        <v>136</v>
      </c>
      <c r="S24" s="486"/>
      <c r="T24" s="486"/>
      <c r="U24" s="486"/>
      <c r="V24" s="81" t="s">
        <v>137</v>
      </c>
      <c r="W24" s="483"/>
      <c r="X24" s="484"/>
      <c r="Y24" s="485"/>
      <c r="AA24" s="72"/>
      <c r="AB24" s="82"/>
      <c r="AC24" s="104"/>
      <c r="AD24" s="103"/>
    </row>
    <row r="25" spans="2:30" ht="24.9" customHeight="1">
      <c r="B25" s="489">
        <v>2</v>
      </c>
      <c r="C25" s="490"/>
      <c r="D25" s="490"/>
      <c r="E25" s="490"/>
      <c r="F25" s="490"/>
      <c r="G25" s="490"/>
      <c r="H25" s="490"/>
      <c r="I25" s="490"/>
      <c r="J25" s="68" t="s">
        <v>238</v>
      </c>
      <c r="K25" s="482"/>
      <c r="L25" s="482"/>
      <c r="M25" s="492"/>
      <c r="N25" s="501"/>
      <c r="O25" s="502"/>
      <c r="P25" s="502"/>
      <c r="Q25" s="482"/>
      <c r="R25" s="482"/>
      <c r="S25" s="98"/>
      <c r="T25" s="99" t="s">
        <v>111</v>
      </c>
      <c r="U25" s="100"/>
      <c r="V25" s="101" t="s">
        <v>131</v>
      </c>
      <c r="W25" s="483"/>
      <c r="X25" s="484"/>
      <c r="Y25" s="485"/>
      <c r="AA25" s="72" t="str">
        <f t="shared" ref="AA25" si="0">J25</f>
        <v>基準外</v>
      </c>
      <c r="AB25" s="73">
        <f t="shared" ref="AB25" si="1">M25</f>
        <v>0</v>
      </c>
      <c r="AC25" s="102">
        <f t="shared" ref="AC25" si="2">O25</f>
        <v>0</v>
      </c>
      <c r="AD25" s="103">
        <f t="shared" ref="AD25" si="3">H25</f>
        <v>0</v>
      </c>
    </row>
    <row r="26" spans="2:30" ht="13.5" customHeight="1">
      <c r="B26" s="489"/>
      <c r="C26" s="491"/>
      <c r="D26" s="491"/>
      <c r="E26" s="491"/>
      <c r="F26" s="491"/>
      <c r="G26" s="491"/>
      <c r="H26" s="491"/>
      <c r="I26" s="491"/>
      <c r="J26" s="75" t="s">
        <v>132</v>
      </c>
      <c r="K26" s="76"/>
      <c r="L26" s="77" t="s">
        <v>133</v>
      </c>
      <c r="M26" s="78"/>
      <c r="N26" s="79" t="s">
        <v>134</v>
      </c>
      <c r="O26" s="80">
        <f>K26*M26</f>
        <v>0</v>
      </c>
      <c r="P26" s="81"/>
      <c r="Q26" s="75" t="s">
        <v>135</v>
      </c>
      <c r="R26" s="486" t="s">
        <v>136</v>
      </c>
      <c r="S26" s="486"/>
      <c r="T26" s="486"/>
      <c r="U26" s="486"/>
      <c r="V26" s="81" t="s">
        <v>137</v>
      </c>
      <c r="W26" s="483"/>
      <c r="X26" s="484"/>
      <c r="Y26" s="485"/>
      <c r="AA26" s="72"/>
      <c r="AB26" s="82"/>
      <c r="AC26" s="104"/>
      <c r="AD26" s="103"/>
    </row>
    <row r="27" spans="2:30" ht="24.9" customHeight="1">
      <c r="B27" s="489">
        <v>3</v>
      </c>
      <c r="C27" s="490"/>
      <c r="D27" s="490"/>
      <c r="E27" s="490"/>
      <c r="F27" s="490"/>
      <c r="G27" s="490"/>
      <c r="H27" s="490"/>
      <c r="I27" s="490"/>
      <c r="J27" s="68" t="s">
        <v>238</v>
      </c>
      <c r="K27" s="482"/>
      <c r="L27" s="482"/>
      <c r="M27" s="492"/>
      <c r="N27" s="501"/>
      <c r="O27" s="502"/>
      <c r="P27" s="502"/>
      <c r="Q27" s="482"/>
      <c r="R27" s="482"/>
      <c r="S27" s="98"/>
      <c r="T27" s="99" t="s">
        <v>111</v>
      </c>
      <c r="U27" s="100"/>
      <c r="V27" s="101" t="s">
        <v>131</v>
      </c>
      <c r="W27" s="483"/>
      <c r="X27" s="484"/>
      <c r="Y27" s="485"/>
      <c r="AA27" s="72" t="str">
        <f t="shared" ref="AA27" si="4">J27</f>
        <v>基準外</v>
      </c>
      <c r="AB27" s="73">
        <f t="shared" ref="AB27" si="5">M27</f>
        <v>0</v>
      </c>
      <c r="AC27" s="102">
        <f>O27</f>
        <v>0</v>
      </c>
      <c r="AD27" s="103">
        <f t="shared" ref="AD27" si="6">H27</f>
        <v>0</v>
      </c>
    </row>
    <row r="28" spans="2:30" ht="13.5" customHeight="1">
      <c r="B28" s="489"/>
      <c r="C28" s="491"/>
      <c r="D28" s="491"/>
      <c r="E28" s="491"/>
      <c r="F28" s="491"/>
      <c r="G28" s="491"/>
      <c r="H28" s="491"/>
      <c r="I28" s="491"/>
      <c r="J28" s="75" t="s">
        <v>132</v>
      </c>
      <c r="K28" s="76"/>
      <c r="L28" s="77" t="s">
        <v>133</v>
      </c>
      <c r="M28" s="78"/>
      <c r="N28" s="79" t="s">
        <v>134</v>
      </c>
      <c r="O28" s="80">
        <f>K28*M28</f>
        <v>0</v>
      </c>
      <c r="P28" s="81"/>
      <c r="Q28" s="75" t="s">
        <v>135</v>
      </c>
      <c r="R28" s="486" t="s">
        <v>136</v>
      </c>
      <c r="S28" s="486"/>
      <c r="T28" s="486"/>
      <c r="U28" s="486"/>
      <c r="V28" s="81" t="s">
        <v>137</v>
      </c>
      <c r="W28" s="483"/>
      <c r="X28" s="484"/>
      <c r="Y28" s="485"/>
      <c r="AA28" s="72"/>
      <c r="AB28" s="82"/>
      <c r="AC28" s="104"/>
      <c r="AD28" s="103"/>
    </row>
    <row r="29" spans="2:30" ht="24.9" customHeight="1">
      <c r="B29" s="489">
        <v>4</v>
      </c>
      <c r="C29" s="490"/>
      <c r="D29" s="490"/>
      <c r="E29" s="490"/>
      <c r="F29" s="490"/>
      <c r="G29" s="490"/>
      <c r="H29" s="490"/>
      <c r="I29" s="490"/>
      <c r="J29" s="68" t="s">
        <v>159</v>
      </c>
      <c r="K29" s="482"/>
      <c r="L29" s="482"/>
      <c r="M29" s="492"/>
      <c r="N29" s="501"/>
      <c r="O29" s="502"/>
      <c r="P29" s="502"/>
      <c r="Q29" s="482"/>
      <c r="R29" s="482"/>
      <c r="S29" s="98"/>
      <c r="T29" s="99" t="s">
        <v>111</v>
      </c>
      <c r="U29" s="100"/>
      <c r="V29" s="101" t="s">
        <v>131</v>
      </c>
      <c r="W29" s="483"/>
      <c r="X29" s="484"/>
      <c r="Y29" s="485"/>
      <c r="AA29" s="72" t="str">
        <f t="shared" ref="AA29" si="7">J29</f>
        <v>基準</v>
      </c>
      <c r="AB29" s="73">
        <f t="shared" ref="AB29" si="8">M29</f>
        <v>0</v>
      </c>
      <c r="AC29" s="102">
        <f t="shared" ref="AC29" si="9">O29</f>
        <v>0</v>
      </c>
      <c r="AD29" s="103">
        <f t="shared" ref="AD29" si="10">H29</f>
        <v>0</v>
      </c>
    </row>
    <row r="30" spans="2:30" ht="13.5" customHeight="1">
      <c r="B30" s="489"/>
      <c r="C30" s="491"/>
      <c r="D30" s="491"/>
      <c r="E30" s="491"/>
      <c r="F30" s="491"/>
      <c r="G30" s="491"/>
      <c r="H30" s="491"/>
      <c r="I30" s="491"/>
      <c r="J30" s="75" t="s">
        <v>132</v>
      </c>
      <c r="K30" s="76"/>
      <c r="L30" s="77" t="s">
        <v>133</v>
      </c>
      <c r="M30" s="78"/>
      <c r="N30" s="79" t="s">
        <v>134</v>
      </c>
      <c r="O30" s="80">
        <f>K30*M30</f>
        <v>0</v>
      </c>
      <c r="P30" s="81"/>
      <c r="Q30" s="75" t="s">
        <v>135</v>
      </c>
      <c r="R30" s="486" t="s">
        <v>136</v>
      </c>
      <c r="S30" s="486"/>
      <c r="T30" s="486"/>
      <c r="U30" s="486"/>
      <c r="V30" s="81" t="s">
        <v>137</v>
      </c>
      <c r="W30" s="483"/>
      <c r="X30" s="484"/>
      <c r="Y30" s="485"/>
      <c r="AA30" s="72"/>
      <c r="AB30" s="82"/>
      <c r="AC30" s="104"/>
      <c r="AD30" s="103"/>
    </row>
    <row r="31" spans="2:30" ht="24.9" customHeight="1">
      <c r="B31" s="489">
        <v>5</v>
      </c>
      <c r="C31" s="490"/>
      <c r="D31" s="490"/>
      <c r="E31" s="490"/>
      <c r="F31" s="490"/>
      <c r="G31" s="490"/>
      <c r="H31" s="490"/>
      <c r="I31" s="490"/>
      <c r="J31" s="68" t="s">
        <v>159</v>
      </c>
      <c r="K31" s="482"/>
      <c r="L31" s="482"/>
      <c r="M31" s="492"/>
      <c r="N31" s="501"/>
      <c r="O31" s="502"/>
      <c r="P31" s="502"/>
      <c r="Q31" s="482"/>
      <c r="R31" s="482"/>
      <c r="S31" s="98"/>
      <c r="T31" s="99" t="s">
        <v>111</v>
      </c>
      <c r="U31" s="100"/>
      <c r="V31" s="101" t="s">
        <v>131</v>
      </c>
      <c r="W31" s="483"/>
      <c r="X31" s="484"/>
      <c r="Y31" s="485"/>
      <c r="AA31" s="72" t="str">
        <f t="shared" ref="AA31" si="11">J31</f>
        <v>基準</v>
      </c>
      <c r="AB31" s="73">
        <f t="shared" ref="AB31" si="12">M31</f>
        <v>0</v>
      </c>
      <c r="AC31" s="102">
        <f t="shared" ref="AC31" si="13">O31</f>
        <v>0</v>
      </c>
      <c r="AD31" s="103">
        <f>H31</f>
        <v>0</v>
      </c>
    </row>
    <row r="32" spans="2:30" ht="13.5" customHeight="1">
      <c r="B32" s="489"/>
      <c r="C32" s="491"/>
      <c r="D32" s="491"/>
      <c r="E32" s="491"/>
      <c r="F32" s="491"/>
      <c r="G32" s="491"/>
      <c r="H32" s="491"/>
      <c r="I32" s="491"/>
      <c r="J32" s="75" t="s">
        <v>132</v>
      </c>
      <c r="K32" s="76"/>
      <c r="L32" s="77" t="s">
        <v>133</v>
      </c>
      <c r="M32" s="78"/>
      <c r="N32" s="79" t="s">
        <v>134</v>
      </c>
      <c r="O32" s="80">
        <f>K32*M32</f>
        <v>0</v>
      </c>
      <c r="P32" s="81"/>
      <c r="Q32" s="75" t="s">
        <v>135</v>
      </c>
      <c r="R32" s="486" t="s">
        <v>136</v>
      </c>
      <c r="S32" s="486"/>
      <c r="T32" s="486"/>
      <c r="U32" s="486"/>
      <c r="V32" s="81" t="s">
        <v>137</v>
      </c>
      <c r="W32" s="483"/>
      <c r="X32" s="484"/>
      <c r="Y32" s="485"/>
      <c r="AA32" s="72"/>
      <c r="AB32" s="82"/>
      <c r="AC32" s="104"/>
      <c r="AD32" s="103"/>
    </row>
    <row r="33" spans="2:30" ht="24.9" customHeight="1">
      <c r="B33" s="489">
        <v>6</v>
      </c>
      <c r="C33" s="490"/>
      <c r="D33" s="490"/>
      <c r="E33" s="490"/>
      <c r="F33" s="490"/>
      <c r="G33" s="490"/>
      <c r="H33" s="490"/>
      <c r="I33" s="490"/>
      <c r="J33" s="68" t="s">
        <v>159</v>
      </c>
      <c r="K33" s="482"/>
      <c r="L33" s="482"/>
      <c r="M33" s="492"/>
      <c r="N33" s="501"/>
      <c r="O33" s="502"/>
      <c r="P33" s="502"/>
      <c r="Q33" s="482"/>
      <c r="R33" s="482"/>
      <c r="S33" s="98"/>
      <c r="T33" s="99" t="s">
        <v>111</v>
      </c>
      <c r="U33" s="100"/>
      <c r="V33" s="101" t="s">
        <v>131</v>
      </c>
      <c r="W33" s="483"/>
      <c r="X33" s="484"/>
      <c r="Y33" s="485"/>
      <c r="AA33" s="72" t="str">
        <f t="shared" ref="AA33" si="14">J33</f>
        <v>基準</v>
      </c>
      <c r="AB33" s="73">
        <f t="shared" ref="AB33" si="15">M33</f>
        <v>0</v>
      </c>
      <c r="AC33" s="102">
        <f t="shared" ref="AC33" si="16">O33</f>
        <v>0</v>
      </c>
      <c r="AD33" s="103">
        <f t="shared" ref="AD33" si="17">H33</f>
        <v>0</v>
      </c>
    </row>
    <row r="34" spans="2:30" ht="13.5" customHeight="1">
      <c r="B34" s="489"/>
      <c r="C34" s="491"/>
      <c r="D34" s="491"/>
      <c r="E34" s="491"/>
      <c r="F34" s="491"/>
      <c r="G34" s="491"/>
      <c r="H34" s="491"/>
      <c r="I34" s="491"/>
      <c r="J34" s="75" t="s">
        <v>132</v>
      </c>
      <c r="K34" s="76"/>
      <c r="L34" s="77" t="s">
        <v>133</v>
      </c>
      <c r="M34" s="78"/>
      <c r="N34" s="79" t="s">
        <v>134</v>
      </c>
      <c r="O34" s="80">
        <f>K34*M34</f>
        <v>0</v>
      </c>
      <c r="P34" s="81"/>
      <c r="Q34" s="75" t="s">
        <v>135</v>
      </c>
      <c r="R34" s="486" t="s">
        <v>136</v>
      </c>
      <c r="S34" s="486"/>
      <c r="T34" s="486"/>
      <c r="U34" s="486"/>
      <c r="V34" s="81" t="s">
        <v>137</v>
      </c>
      <c r="W34" s="483"/>
      <c r="X34" s="484"/>
      <c r="Y34" s="485"/>
      <c r="AA34" s="72"/>
      <c r="AB34" s="82"/>
      <c r="AC34" s="104"/>
      <c r="AD34" s="103"/>
    </row>
    <row r="35" spans="2:30" ht="24.9" customHeight="1">
      <c r="B35" s="489">
        <v>7</v>
      </c>
      <c r="C35" s="490"/>
      <c r="D35" s="490"/>
      <c r="E35" s="490"/>
      <c r="F35" s="490"/>
      <c r="G35" s="490"/>
      <c r="H35" s="490"/>
      <c r="I35" s="490"/>
      <c r="J35" s="68" t="s">
        <v>159</v>
      </c>
      <c r="K35" s="482"/>
      <c r="L35" s="482"/>
      <c r="M35" s="492"/>
      <c r="N35" s="501"/>
      <c r="O35" s="502"/>
      <c r="P35" s="502"/>
      <c r="Q35" s="482"/>
      <c r="R35" s="482"/>
      <c r="S35" s="98"/>
      <c r="T35" s="99" t="s">
        <v>111</v>
      </c>
      <c r="U35" s="100"/>
      <c r="V35" s="101" t="s">
        <v>131</v>
      </c>
      <c r="W35" s="483"/>
      <c r="X35" s="484"/>
      <c r="Y35" s="485"/>
      <c r="AA35" s="72" t="str">
        <f t="shared" ref="AA35" si="18">J35</f>
        <v>基準</v>
      </c>
      <c r="AB35" s="73">
        <f t="shared" ref="AB35" si="19">M35</f>
        <v>0</v>
      </c>
      <c r="AC35" s="102">
        <f t="shared" ref="AC35" si="20">O35</f>
        <v>0</v>
      </c>
      <c r="AD35" s="103">
        <f t="shared" ref="AD35" si="21">H35</f>
        <v>0</v>
      </c>
    </row>
    <row r="36" spans="2:30" ht="13.5" customHeight="1">
      <c r="B36" s="489"/>
      <c r="C36" s="491"/>
      <c r="D36" s="491"/>
      <c r="E36" s="491"/>
      <c r="F36" s="491"/>
      <c r="G36" s="491"/>
      <c r="H36" s="491"/>
      <c r="I36" s="491"/>
      <c r="J36" s="75" t="s">
        <v>132</v>
      </c>
      <c r="K36" s="76"/>
      <c r="L36" s="77" t="s">
        <v>133</v>
      </c>
      <c r="M36" s="78"/>
      <c r="N36" s="79" t="s">
        <v>134</v>
      </c>
      <c r="O36" s="80">
        <f>K36*M36</f>
        <v>0</v>
      </c>
      <c r="P36" s="81"/>
      <c r="Q36" s="75" t="s">
        <v>135</v>
      </c>
      <c r="R36" s="486" t="s">
        <v>136</v>
      </c>
      <c r="S36" s="486"/>
      <c r="T36" s="486"/>
      <c r="U36" s="486"/>
      <c r="V36" s="81" t="s">
        <v>137</v>
      </c>
      <c r="W36" s="483"/>
      <c r="X36" s="484"/>
      <c r="Y36" s="485"/>
      <c r="AA36" s="72"/>
      <c r="AB36" s="82"/>
      <c r="AC36" s="104"/>
      <c r="AD36" s="103"/>
    </row>
    <row r="37" spans="2:30" ht="24.9" customHeight="1">
      <c r="B37" s="489">
        <v>8</v>
      </c>
      <c r="C37" s="490"/>
      <c r="D37" s="490"/>
      <c r="E37" s="490"/>
      <c r="F37" s="490"/>
      <c r="G37" s="490"/>
      <c r="H37" s="490"/>
      <c r="I37" s="490"/>
      <c r="J37" s="68" t="s">
        <v>159</v>
      </c>
      <c r="K37" s="482"/>
      <c r="L37" s="482"/>
      <c r="M37" s="492"/>
      <c r="N37" s="501"/>
      <c r="O37" s="502"/>
      <c r="P37" s="502"/>
      <c r="Q37" s="482"/>
      <c r="R37" s="482"/>
      <c r="S37" s="98"/>
      <c r="T37" s="99" t="s">
        <v>111</v>
      </c>
      <c r="U37" s="100"/>
      <c r="V37" s="101" t="s">
        <v>131</v>
      </c>
      <c r="W37" s="483"/>
      <c r="X37" s="484"/>
      <c r="Y37" s="485"/>
      <c r="AA37" s="72" t="str">
        <f t="shared" ref="AA37" si="22">J37</f>
        <v>基準</v>
      </c>
      <c r="AB37" s="73">
        <f t="shared" ref="AB37" si="23">M37</f>
        <v>0</v>
      </c>
      <c r="AC37" s="102">
        <f t="shared" ref="AC37" si="24">O37</f>
        <v>0</v>
      </c>
      <c r="AD37" s="103">
        <f t="shared" ref="AD37" si="25">H37</f>
        <v>0</v>
      </c>
    </row>
    <row r="38" spans="2:30" ht="13.5" customHeight="1">
      <c r="B38" s="489"/>
      <c r="C38" s="491"/>
      <c r="D38" s="491"/>
      <c r="E38" s="491"/>
      <c r="F38" s="491"/>
      <c r="G38" s="491"/>
      <c r="H38" s="491"/>
      <c r="I38" s="491"/>
      <c r="J38" s="75" t="s">
        <v>132</v>
      </c>
      <c r="K38" s="76"/>
      <c r="L38" s="77" t="s">
        <v>133</v>
      </c>
      <c r="M38" s="78"/>
      <c r="N38" s="79" t="s">
        <v>134</v>
      </c>
      <c r="O38" s="80">
        <f>K38*M38</f>
        <v>0</v>
      </c>
      <c r="P38" s="81"/>
      <c r="Q38" s="75" t="s">
        <v>135</v>
      </c>
      <c r="R38" s="486" t="s">
        <v>136</v>
      </c>
      <c r="S38" s="486"/>
      <c r="T38" s="486"/>
      <c r="U38" s="486"/>
      <c r="V38" s="81" t="s">
        <v>137</v>
      </c>
      <c r="W38" s="483"/>
      <c r="X38" s="484"/>
      <c r="Y38" s="485"/>
      <c r="AA38" s="72"/>
      <c r="AB38" s="82"/>
      <c r="AC38" s="104"/>
      <c r="AD38" s="103"/>
    </row>
    <row r="39" spans="2:30" ht="24.9" customHeight="1">
      <c r="B39" s="489">
        <v>9</v>
      </c>
      <c r="C39" s="490"/>
      <c r="D39" s="490"/>
      <c r="E39" s="490"/>
      <c r="F39" s="490"/>
      <c r="G39" s="490"/>
      <c r="H39" s="490"/>
      <c r="I39" s="490"/>
      <c r="J39" s="68" t="s">
        <v>159</v>
      </c>
      <c r="K39" s="482"/>
      <c r="L39" s="482"/>
      <c r="M39" s="492"/>
      <c r="N39" s="501"/>
      <c r="O39" s="502"/>
      <c r="P39" s="502"/>
      <c r="Q39" s="482"/>
      <c r="R39" s="482"/>
      <c r="S39" s="98"/>
      <c r="T39" s="99" t="s">
        <v>111</v>
      </c>
      <c r="U39" s="100"/>
      <c r="V39" s="101" t="s">
        <v>131</v>
      </c>
      <c r="W39" s="483"/>
      <c r="X39" s="484"/>
      <c r="Y39" s="485"/>
      <c r="AA39" s="72" t="str">
        <f t="shared" ref="AA39" si="26">J39</f>
        <v>基準</v>
      </c>
      <c r="AB39" s="73">
        <f t="shared" ref="AB39" si="27">M39</f>
        <v>0</v>
      </c>
      <c r="AC39" s="102">
        <f t="shared" ref="AC39" si="28">O39</f>
        <v>0</v>
      </c>
      <c r="AD39" s="103">
        <f t="shared" ref="AD39" si="29">H39</f>
        <v>0</v>
      </c>
    </row>
    <row r="40" spans="2:30" ht="13.5" customHeight="1">
      <c r="B40" s="489"/>
      <c r="C40" s="491"/>
      <c r="D40" s="491"/>
      <c r="E40" s="491"/>
      <c r="F40" s="491"/>
      <c r="G40" s="491"/>
      <c r="H40" s="491"/>
      <c r="I40" s="491"/>
      <c r="J40" s="75" t="s">
        <v>132</v>
      </c>
      <c r="K40" s="76"/>
      <c r="L40" s="77" t="s">
        <v>133</v>
      </c>
      <c r="M40" s="78"/>
      <c r="N40" s="79" t="s">
        <v>134</v>
      </c>
      <c r="O40" s="80">
        <f>K40*M40</f>
        <v>0</v>
      </c>
      <c r="P40" s="81"/>
      <c r="Q40" s="75" t="s">
        <v>135</v>
      </c>
      <c r="R40" s="486" t="s">
        <v>136</v>
      </c>
      <c r="S40" s="486"/>
      <c r="T40" s="486"/>
      <c r="U40" s="486"/>
      <c r="V40" s="81" t="s">
        <v>137</v>
      </c>
      <c r="W40" s="483"/>
      <c r="X40" s="484"/>
      <c r="Y40" s="485"/>
      <c r="AA40" s="72"/>
      <c r="AB40" s="82"/>
      <c r="AC40" s="104"/>
      <c r="AD40" s="103"/>
    </row>
    <row r="41" spans="2:30" ht="24.9" customHeight="1">
      <c r="B41" s="489">
        <v>10</v>
      </c>
      <c r="C41" s="490"/>
      <c r="D41" s="490"/>
      <c r="E41" s="490"/>
      <c r="F41" s="490"/>
      <c r="G41" s="490"/>
      <c r="H41" s="490"/>
      <c r="I41" s="490"/>
      <c r="J41" s="68" t="s">
        <v>159</v>
      </c>
      <c r="K41" s="482"/>
      <c r="L41" s="482"/>
      <c r="M41" s="492"/>
      <c r="N41" s="501"/>
      <c r="O41" s="502"/>
      <c r="P41" s="502"/>
      <c r="Q41" s="482"/>
      <c r="R41" s="482"/>
      <c r="S41" s="98"/>
      <c r="T41" s="99" t="s">
        <v>111</v>
      </c>
      <c r="U41" s="100"/>
      <c r="V41" s="101" t="s">
        <v>131</v>
      </c>
      <c r="W41" s="483"/>
      <c r="X41" s="484"/>
      <c r="Y41" s="485"/>
      <c r="AA41" s="72" t="str">
        <f t="shared" ref="AA41" si="30">J41</f>
        <v>基準</v>
      </c>
      <c r="AB41" s="73">
        <f t="shared" ref="AB41" si="31">M41</f>
        <v>0</v>
      </c>
      <c r="AC41" s="102">
        <f t="shared" ref="AC41" si="32">O41</f>
        <v>0</v>
      </c>
      <c r="AD41" s="103">
        <f t="shared" ref="AD41" si="33">H41</f>
        <v>0</v>
      </c>
    </row>
    <row r="42" spans="2:30" ht="13.5" customHeight="1">
      <c r="B42" s="489"/>
      <c r="C42" s="491"/>
      <c r="D42" s="491"/>
      <c r="E42" s="491"/>
      <c r="F42" s="491"/>
      <c r="G42" s="491"/>
      <c r="H42" s="491"/>
      <c r="I42" s="491"/>
      <c r="J42" s="75" t="s">
        <v>132</v>
      </c>
      <c r="K42" s="76"/>
      <c r="L42" s="77" t="s">
        <v>133</v>
      </c>
      <c r="M42" s="78"/>
      <c r="N42" s="79" t="s">
        <v>134</v>
      </c>
      <c r="O42" s="80">
        <f>K42*M42</f>
        <v>0</v>
      </c>
      <c r="P42" s="81"/>
      <c r="Q42" s="75" t="s">
        <v>135</v>
      </c>
      <c r="R42" s="486" t="s">
        <v>136</v>
      </c>
      <c r="S42" s="486"/>
      <c r="T42" s="486"/>
      <c r="U42" s="486"/>
      <c r="V42" s="81" t="s">
        <v>137</v>
      </c>
      <c r="W42" s="483"/>
      <c r="X42" s="484"/>
      <c r="Y42" s="485"/>
      <c r="AA42" s="72"/>
      <c r="AB42" s="82"/>
      <c r="AC42" s="104"/>
      <c r="AD42" s="103"/>
    </row>
    <row r="43" spans="2:30" ht="24.9" customHeight="1">
      <c r="B43" s="489">
        <v>11</v>
      </c>
      <c r="C43" s="490"/>
      <c r="D43" s="490"/>
      <c r="E43" s="490"/>
      <c r="F43" s="490"/>
      <c r="G43" s="490"/>
      <c r="H43" s="490"/>
      <c r="I43" s="490"/>
      <c r="J43" s="68" t="s">
        <v>159</v>
      </c>
      <c r="K43" s="482"/>
      <c r="L43" s="482"/>
      <c r="M43" s="492"/>
      <c r="N43" s="501"/>
      <c r="O43" s="481"/>
      <c r="P43" s="481"/>
      <c r="Q43" s="482"/>
      <c r="R43" s="482"/>
      <c r="S43" s="98"/>
      <c r="T43" s="99" t="s">
        <v>111</v>
      </c>
      <c r="U43" s="100"/>
      <c r="V43" s="101" t="s">
        <v>131</v>
      </c>
      <c r="W43" s="483"/>
      <c r="X43" s="484"/>
      <c r="Y43" s="485"/>
      <c r="AA43" s="72" t="str">
        <f t="shared" ref="AA43" si="34">J43</f>
        <v>基準</v>
      </c>
      <c r="AB43" s="73">
        <f t="shared" ref="AB43" si="35">M43</f>
        <v>0</v>
      </c>
      <c r="AC43" s="102">
        <f t="shared" ref="AC43" si="36">O43</f>
        <v>0</v>
      </c>
      <c r="AD43" s="103">
        <f t="shared" ref="AD43" si="37">H43</f>
        <v>0</v>
      </c>
    </row>
    <row r="44" spans="2:30" ht="13.5" customHeight="1">
      <c r="B44" s="489"/>
      <c r="C44" s="491"/>
      <c r="D44" s="491"/>
      <c r="E44" s="491"/>
      <c r="F44" s="491"/>
      <c r="G44" s="491"/>
      <c r="H44" s="491"/>
      <c r="I44" s="491"/>
      <c r="J44" s="75" t="s">
        <v>132</v>
      </c>
      <c r="K44" s="76"/>
      <c r="L44" s="77" t="s">
        <v>133</v>
      </c>
      <c r="M44" s="78"/>
      <c r="N44" s="79" t="s">
        <v>134</v>
      </c>
      <c r="O44" s="80">
        <f>K44*M44</f>
        <v>0</v>
      </c>
      <c r="P44" s="81"/>
      <c r="Q44" s="75" t="s">
        <v>135</v>
      </c>
      <c r="R44" s="486" t="s">
        <v>136</v>
      </c>
      <c r="S44" s="486"/>
      <c r="T44" s="486"/>
      <c r="U44" s="486"/>
      <c r="V44" s="81" t="s">
        <v>137</v>
      </c>
      <c r="W44" s="483"/>
      <c r="X44" s="484"/>
      <c r="Y44" s="485"/>
      <c r="AA44" s="72"/>
      <c r="AB44" s="82"/>
      <c r="AC44" s="104"/>
      <c r="AD44" s="103"/>
    </row>
    <row r="45" spans="2:30" ht="24.9" customHeight="1">
      <c r="B45" s="489">
        <v>12</v>
      </c>
      <c r="C45" s="490"/>
      <c r="D45" s="490"/>
      <c r="E45" s="490"/>
      <c r="F45" s="490"/>
      <c r="G45" s="490"/>
      <c r="H45" s="490"/>
      <c r="I45" s="490"/>
      <c r="J45" s="68" t="s">
        <v>159</v>
      </c>
      <c r="K45" s="482"/>
      <c r="L45" s="482"/>
      <c r="M45" s="492"/>
      <c r="N45" s="501"/>
      <c r="O45" s="481"/>
      <c r="P45" s="481"/>
      <c r="Q45" s="482"/>
      <c r="R45" s="482"/>
      <c r="S45" s="98"/>
      <c r="T45" s="99" t="s">
        <v>111</v>
      </c>
      <c r="U45" s="100"/>
      <c r="V45" s="101" t="s">
        <v>131</v>
      </c>
      <c r="W45" s="483"/>
      <c r="X45" s="484"/>
      <c r="Y45" s="485"/>
      <c r="AA45" s="72" t="str">
        <f t="shared" ref="AA45" si="38">J45</f>
        <v>基準</v>
      </c>
      <c r="AB45" s="73">
        <f t="shared" ref="AB45" si="39">M45</f>
        <v>0</v>
      </c>
      <c r="AC45" s="102">
        <f t="shared" ref="AC45" si="40">O45</f>
        <v>0</v>
      </c>
      <c r="AD45" s="103">
        <f t="shared" ref="AD45" si="41">H45</f>
        <v>0</v>
      </c>
    </row>
    <row r="46" spans="2:30" ht="13.5" customHeight="1">
      <c r="B46" s="489"/>
      <c r="C46" s="491"/>
      <c r="D46" s="491"/>
      <c r="E46" s="491"/>
      <c r="F46" s="491"/>
      <c r="G46" s="491"/>
      <c r="H46" s="491"/>
      <c r="I46" s="491"/>
      <c r="J46" s="75" t="s">
        <v>132</v>
      </c>
      <c r="K46" s="76"/>
      <c r="L46" s="77" t="s">
        <v>133</v>
      </c>
      <c r="M46" s="78"/>
      <c r="N46" s="79" t="s">
        <v>134</v>
      </c>
      <c r="O46" s="80">
        <f>K46*M46</f>
        <v>0</v>
      </c>
      <c r="P46" s="81"/>
      <c r="Q46" s="75" t="s">
        <v>135</v>
      </c>
      <c r="R46" s="486" t="s">
        <v>136</v>
      </c>
      <c r="S46" s="486"/>
      <c r="T46" s="486"/>
      <c r="U46" s="486"/>
      <c r="V46" s="81" t="s">
        <v>137</v>
      </c>
      <c r="W46" s="483"/>
      <c r="X46" s="484"/>
      <c r="Y46" s="485"/>
      <c r="AA46" s="72"/>
      <c r="AB46" s="82"/>
      <c r="AC46" s="104"/>
      <c r="AD46" s="103"/>
    </row>
    <row r="47" spans="2:30" ht="24.9" customHeight="1">
      <c r="B47" s="489">
        <v>13</v>
      </c>
      <c r="C47" s="490"/>
      <c r="D47" s="490"/>
      <c r="E47" s="490"/>
      <c r="F47" s="490"/>
      <c r="G47" s="490"/>
      <c r="H47" s="490"/>
      <c r="I47" s="490"/>
      <c r="J47" s="68"/>
      <c r="K47" s="482"/>
      <c r="L47" s="482"/>
      <c r="M47" s="492"/>
      <c r="N47" s="501"/>
      <c r="O47" s="502"/>
      <c r="P47" s="502"/>
      <c r="Q47" s="482"/>
      <c r="R47" s="482"/>
      <c r="S47" s="98"/>
      <c r="T47" s="99" t="s">
        <v>111</v>
      </c>
      <c r="U47" s="100"/>
      <c r="V47" s="101" t="s">
        <v>131</v>
      </c>
      <c r="W47" s="483"/>
      <c r="X47" s="484"/>
      <c r="Y47" s="485"/>
      <c r="AA47" s="72">
        <f t="shared" ref="AA47" si="42">J47</f>
        <v>0</v>
      </c>
      <c r="AB47" s="73">
        <f t="shared" ref="AB47" si="43">M47</f>
        <v>0</v>
      </c>
      <c r="AC47" s="102">
        <f t="shared" ref="AC47" si="44">O47</f>
        <v>0</v>
      </c>
      <c r="AD47" s="103">
        <f t="shared" ref="AD47" si="45">H47</f>
        <v>0</v>
      </c>
    </row>
    <row r="48" spans="2:30" ht="13.5" customHeight="1">
      <c r="B48" s="489"/>
      <c r="C48" s="491"/>
      <c r="D48" s="491"/>
      <c r="E48" s="491"/>
      <c r="F48" s="491"/>
      <c r="G48" s="491"/>
      <c r="H48" s="491"/>
      <c r="I48" s="491"/>
      <c r="J48" s="75" t="s">
        <v>132</v>
      </c>
      <c r="K48" s="76"/>
      <c r="L48" s="77" t="s">
        <v>133</v>
      </c>
      <c r="M48" s="78"/>
      <c r="N48" s="79" t="s">
        <v>134</v>
      </c>
      <c r="O48" s="80">
        <f>K48*M48</f>
        <v>0</v>
      </c>
      <c r="P48" s="81"/>
      <c r="Q48" s="75" t="s">
        <v>135</v>
      </c>
      <c r="R48" s="486" t="s">
        <v>136</v>
      </c>
      <c r="S48" s="486"/>
      <c r="T48" s="486"/>
      <c r="U48" s="486"/>
      <c r="V48" s="81" t="s">
        <v>137</v>
      </c>
      <c r="W48" s="483"/>
      <c r="X48" s="484"/>
      <c r="Y48" s="485"/>
      <c r="AA48" s="72"/>
      <c r="AB48" s="82"/>
      <c r="AC48" s="104"/>
      <c r="AD48" s="103"/>
    </row>
    <row r="49" spans="2:30" ht="24.9" customHeight="1">
      <c r="B49" s="489">
        <v>14</v>
      </c>
      <c r="C49" s="490"/>
      <c r="D49" s="490"/>
      <c r="E49" s="490"/>
      <c r="F49" s="490"/>
      <c r="G49" s="490"/>
      <c r="H49" s="490"/>
      <c r="I49" s="490"/>
      <c r="J49" s="68"/>
      <c r="K49" s="482"/>
      <c r="L49" s="482"/>
      <c r="M49" s="492"/>
      <c r="N49" s="501"/>
      <c r="O49" s="502"/>
      <c r="P49" s="502"/>
      <c r="Q49" s="482"/>
      <c r="R49" s="482"/>
      <c r="S49" s="98"/>
      <c r="T49" s="99" t="s">
        <v>111</v>
      </c>
      <c r="U49" s="100"/>
      <c r="V49" s="101" t="s">
        <v>131</v>
      </c>
      <c r="W49" s="483"/>
      <c r="X49" s="484"/>
      <c r="Y49" s="485"/>
      <c r="AA49" s="72">
        <f t="shared" ref="AA49" si="46">J49</f>
        <v>0</v>
      </c>
      <c r="AB49" s="73">
        <f t="shared" ref="AB49" si="47">M49</f>
        <v>0</v>
      </c>
      <c r="AC49" s="102">
        <f t="shared" ref="AC49" si="48">O49</f>
        <v>0</v>
      </c>
      <c r="AD49" s="103">
        <f t="shared" ref="AD49" si="49">H49</f>
        <v>0</v>
      </c>
    </row>
    <row r="50" spans="2:30" ht="13.5" customHeight="1">
      <c r="B50" s="489"/>
      <c r="C50" s="491"/>
      <c r="D50" s="491"/>
      <c r="E50" s="491"/>
      <c r="F50" s="491"/>
      <c r="G50" s="491"/>
      <c r="H50" s="491"/>
      <c r="I50" s="491"/>
      <c r="J50" s="75" t="s">
        <v>132</v>
      </c>
      <c r="K50" s="76"/>
      <c r="L50" s="77" t="s">
        <v>133</v>
      </c>
      <c r="M50" s="78"/>
      <c r="N50" s="79" t="s">
        <v>134</v>
      </c>
      <c r="O50" s="80">
        <f>K50*M50</f>
        <v>0</v>
      </c>
      <c r="P50" s="81"/>
      <c r="Q50" s="75" t="s">
        <v>135</v>
      </c>
      <c r="R50" s="486" t="s">
        <v>136</v>
      </c>
      <c r="S50" s="486"/>
      <c r="T50" s="486"/>
      <c r="U50" s="486"/>
      <c r="V50" s="81" t="s">
        <v>137</v>
      </c>
      <c r="W50" s="483"/>
      <c r="X50" s="484"/>
      <c r="Y50" s="485"/>
      <c r="AA50" s="72"/>
      <c r="AB50" s="82"/>
      <c r="AC50" s="104"/>
      <c r="AD50" s="103"/>
    </row>
    <row r="51" spans="2:30" ht="24.9" customHeight="1">
      <c r="B51" s="489">
        <v>15</v>
      </c>
      <c r="C51" s="490"/>
      <c r="D51" s="490"/>
      <c r="E51" s="490"/>
      <c r="F51" s="490"/>
      <c r="G51" s="490"/>
      <c r="H51" s="490"/>
      <c r="I51" s="490"/>
      <c r="J51" s="68"/>
      <c r="K51" s="482"/>
      <c r="L51" s="482"/>
      <c r="M51" s="492"/>
      <c r="N51" s="501"/>
      <c r="O51" s="502"/>
      <c r="P51" s="502"/>
      <c r="Q51" s="482"/>
      <c r="R51" s="482"/>
      <c r="S51" s="98"/>
      <c r="T51" s="99" t="s">
        <v>111</v>
      </c>
      <c r="U51" s="100"/>
      <c r="V51" s="101" t="s">
        <v>131</v>
      </c>
      <c r="W51" s="483"/>
      <c r="X51" s="484"/>
      <c r="Y51" s="485"/>
      <c r="AA51" s="72">
        <f t="shared" ref="AA51" si="50">J51</f>
        <v>0</v>
      </c>
      <c r="AB51" s="73">
        <f t="shared" ref="AB51" si="51">M51</f>
        <v>0</v>
      </c>
      <c r="AC51" s="102">
        <f t="shared" ref="AC51" si="52">O51</f>
        <v>0</v>
      </c>
      <c r="AD51" s="103">
        <f t="shared" ref="AD51" si="53">H51</f>
        <v>0</v>
      </c>
    </row>
    <row r="52" spans="2:30" ht="13.5" customHeight="1">
      <c r="B52" s="489"/>
      <c r="C52" s="491"/>
      <c r="D52" s="491"/>
      <c r="E52" s="491"/>
      <c r="F52" s="491"/>
      <c r="G52" s="491"/>
      <c r="H52" s="491"/>
      <c r="I52" s="491"/>
      <c r="J52" s="75" t="s">
        <v>132</v>
      </c>
      <c r="K52" s="76"/>
      <c r="L52" s="77" t="s">
        <v>133</v>
      </c>
      <c r="M52" s="78"/>
      <c r="N52" s="79" t="s">
        <v>134</v>
      </c>
      <c r="O52" s="80">
        <f>K52*M52</f>
        <v>0</v>
      </c>
      <c r="P52" s="81"/>
      <c r="Q52" s="75" t="s">
        <v>135</v>
      </c>
      <c r="R52" s="486" t="s">
        <v>136</v>
      </c>
      <c r="S52" s="486"/>
      <c r="T52" s="486"/>
      <c r="U52" s="486"/>
      <c r="V52" s="81" t="s">
        <v>137</v>
      </c>
      <c r="W52" s="483"/>
      <c r="X52" s="484"/>
      <c r="Y52" s="485"/>
      <c r="AA52" s="72"/>
      <c r="AB52" s="82"/>
      <c r="AC52" s="104"/>
      <c r="AD52" s="103"/>
    </row>
    <row r="53" spans="2:30" ht="24.9" customHeight="1">
      <c r="B53" s="489">
        <v>16</v>
      </c>
      <c r="C53" s="490"/>
      <c r="D53" s="490"/>
      <c r="E53" s="490"/>
      <c r="F53" s="490"/>
      <c r="G53" s="490"/>
      <c r="H53" s="490"/>
      <c r="I53" s="490"/>
      <c r="J53" s="68"/>
      <c r="K53" s="482"/>
      <c r="L53" s="482"/>
      <c r="M53" s="492"/>
      <c r="N53" s="501"/>
      <c r="O53" s="502"/>
      <c r="P53" s="502"/>
      <c r="Q53" s="482"/>
      <c r="R53" s="482"/>
      <c r="S53" s="98"/>
      <c r="T53" s="99" t="s">
        <v>111</v>
      </c>
      <c r="U53" s="100"/>
      <c r="V53" s="101" t="s">
        <v>131</v>
      </c>
      <c r="W53" s="483"/>
      <c r="X53" s="484"/>
      <c r="Y53" s="485"/>
      <c r="AA53" s="72">
        <f t="shared" ref="AA53" si="54">J53</f>
        <v>0</v>
      </c>
      <c r="AB53" s="73">
        <f t="shared" ref="AB53" si="55">M53</f>
        <v>0</v>
      </c>
      <c r="AC53" s="102">
        <f t="shared" ref="AC53" si="56">O53</f>
        <v>0</v>
      </c>
      <c r="AD53" s="103">
        <f t="shared" ref="AD53" si="57">H53</f>
        <v>0</v>
      </c>
    </row>
    <row r="54" spans="2:30" ht="13.5" customHeight="1">
      <c r="B54" s="489"/>
      <c r="C54" s="491"/>
      <c r="D54" s="491"/>
      <c r="E54" s="491"/>
      <c r="F54" s="491"/>
      <c r="G54" s="491"/>
      <c r="H54" s="491"/>
      <c r="I54" s="491"/>
      <c r="J54" s="75" t="s">
        <v>132</v>
      </c>
      <c r="K54" s="76"/>
      <c r="L54" s="77" t="s">
        <v>133</v>
      </c>
      <c r="M54" s="78"/>
      <c r="N54" s="79" t="s">
        <v>134</v>
      </c>
      <c r="O54" s="80">
        <f>K54*M54</f>
        <v>0</v>
      </c>
      <c r="P54" s="81"/>
      <c r="Q54" s="75" t="s">
        <v>135</v>
      </c>
      <c r="R54" s="486" t="s">
        <v>136</v>
      </c>
      <c r="S54" s="486"/>
      <c r="T54" s="486"/>
      <c r="U54" s="486"/>
      <c r="V54" s="81" t="s">
        <v>137</v>
      </c>
      <c r="W54" s="483"/>
      <c r="X54" s="484"/>
      <c r="Y54" s="485"/>
      <c r="AA54" s="72"/>
      <c r="AB54" s="82"/>
      <c r="AC54" s="104"/>
      <c r="AD54" s="103"/>
    </row>
    <row r="55" spans="2:30" ht="24.9" customHeight="1">
      <c r="B55" s="489">
        <v>17</v>
      </c>
      <c r="C55" s="490"/>
      <c r="D55" s="490"/>
      <c r="E55" s="490"/>
      <c r="F55" s="490"/>
      <c r="G55" s="490"/>
      <c r="H55" s="490"/>
      <c r="I55" s="490"/>
      <c r="J55" s="68"/>
      <c r="K55" s="482"/>
      <c r="L55" s="482"/>
      <c r="M55" s="492"/>
      <c r="N55" s="501"/>
      <c r="O55" s="502"/>
      <c r="P55" s="502"/>
      <c r="Q55" s="482"/>
      <c r="R55" s="482"/>
      <c r="S55" s="98"/>
      <c r="T55" s="99" t="s">
        <v>111</v>
      </c>
      <c r="U55" s="100"/>
      <c r="V55" s="101" t="s">
        <v>131</v>
      </c>
      <c r="W55" s="483"/>
      <c r="X55" s="484"/>
      <c r="Y55" s="485"/>
      <c r="AA55" s="72">
        <f t="shared" ref="AA55" si="58">J55</f>
        <v>0</v>
      </c>
      <c r="AB55" s="73">
        <f t="shared" ref="AB55" si="59">M55</f>
        <v>0</v>
      </c>
      <c r="AC55" s="102">
        <f t="shared" ref="AC55" si="60">O55</f>
        <v>0</v>
      </c>
      <c r="AD55" s="103">
        <f t="shared" ref="AD55" si="61">H55</f>
        <v>0</v>
      </c>
    </row>
    <row r="56" spans="2:30" ht="13.5" customHeight="1">
      <c r="B56" s="489"/>
      <c r="C56" s="491"/>
      <c r="D56" s="491"/>
      <c r="E56" s="491"/>
      <c r="F56" s="491"/>
      <c r="G56" s="491"/>
      <c r="H56" s="491"/>
      <c r="I56" s="491"/>
      <c r="J56" s="75" t="s">
        <v>132</v>
      </c>
      <c r="K56" s="76"/>
      <c r="L56" s="77" t="s">
        <v>133</v>
      </c>
      <c r="M56" s="78"/>
      <c r="N56" s="79" t="s">
        <v>134</v>
      </c>
      <c r="O56" s="80">
        <f>K56*M56</f>
        <v>0</v>
      </c>
      <c r="P56" s="81"/>
      <c r="Q56" s="75" t="s">
        <v>135</v>
      </c>
      <c r="R56" s="486" t="s">
        <v>136</v>
      </c>
      <c r="S56" s="486"/>
      <c r="T56" s="486"/>
      <c r="U56" s="486"/>
      <c r="V56" s="81" t="s">
        <v>137</v>
      </c>
      <c r="W56" s="483"/>
      <c r="X56" s="484"/>
      <c r="Y56" s="485"/>
      <c r="AA56" s="72"/>
      <c r="AB56" s="82"/>
      <c r="AC56" s="104"/>
      <c r="AD56" s="103"/>
    </row>
    <row r="57" spans="2:30" ht="24.9" customHeight="1">
      <c r="B57" s="489">
        <v>18</v>
      </c>
      <c r="C57" s="490"/>
      <c r="D57" s="490"/>
      <c r="E57" s="490"/>
      <c r="F57" s="490"/>
      <c r="G57" s="490"/>
      <c r="H57" s="490"/>
      <c r="I57" s="490"/>
      <c r="J57" s="68"/>
      <c r="K57" s="482"/>
      <c r="L57" s="482"/>
      <c r="M57" s="492"/>
      <c r="N57" s="501"/>
      <c r="O57" s="502"/>
      <c r="P57" s="502"/>
      <c r="Q57" s="482"/>
      <c r="R57" s="482"/>
      <c r="S57" s="98"/>
      <c r="T57" s="99" t="s">
        <v>111</v>
      </c>
      <c r="U57" s="100"/>
      <c r="V57" s="101" t="s">
        <v>131</v>
      </c>
      <c r="W57" s="483"/>
      <c r="X57" s="484"/>
      <c r="Y57" s="485"/>
      <c r="AA57" s="72">
        <f t="shared" ref="AA57" si="62">J57</f>
        <v>0</v>
      </c>
      <c r="AB57" s="73">
        <f t="shared" ref="AB57" si="63">M57</f>
        <v>0</v>
      </c>
      <c r="AC57" s="102">
        <f t="shared" ref="AC57" si="64">O57</f>
        <v>0</v>
      </c>
      <c r="AD57" s="103">
        <f t="shared" ref="AD57" si="65">H57</f>
        <v>0</v>
      </c>
    </row>
    <row r="58" spans="2:30" ht="13.5" customHeight="1">
      <c r="B58" s="489"/>
      <c r="C58" s="491"/>
      <c r="D58" s="491"/>
      <c r="E58" s="491"/>
      <c r="F58" s="491"/>
      <c r="G58" s="491"/>
      <c r="H58" s="491"/>
      <c r="I58" s="491"/>
      <c r="J58" s="75" t="s">
        <v>132</v>
      </c>
      <c r="K58" s="76"/>
      <c r="L58" s="77" t="s">
        <v>133</v>
      </c>
      <c r="M58" s="78"/>
      <c r="N58" s="79" t="s">
        <v>134</v>
      </c>
      <c r="O58" s="80">
        <f>K58*M58</f>
        <v>0</v>
      </c>
      <c r="P58" s="81"/>
      <c r="Q58" s="75" t="s">
        <v>135</v>
      </c>
      <c r="R58" s="486" t="s">
        <v>136</v>
      </c>
      <c r="S58" s="486"/>
      <c r="T58" s="486"/>
      <c r="U58" s="486"/>
      <c r="V58" s="81" t="s">
        <v>137</v>
      </c>
      <c r="W58" s="483"/>
      <c r="X58" s="484"/>
      <c r="Y58" s="485"/>
      <c r="AA58" s="72"/>
      <c r="AB58" s="82"/>
      <c r="AC58" s="104"/>
      <c r="AD58" s="103"/>
    </row>
    <row r="59" spans="2:30" ht="24.9" customHeight="1">
      <c r="B59" s="489">
        <v>19</v>
      </c>
      <c r="C59" s="490"/>
      <c r="D59" s="490"/>
      <c r="E59" s="490"/>
      <c r="F59" s="490"/>
      <c r="G59" s="490"/>
      <c r="H59" s="490"/>
      <c r="I59" s="490"/>
      <c r="J59" s="68"/>
      <c r="K59" s="482"/>
      <c r="L59" s="482"/>
      <c r="M59" s="492"/>
      <c r="N59" s="501"/>
      <c r="O59" s="502"/>
      <c r="P59" s="502"/>
      <c r="Q59" s="482"/>
      <c r="R59" s="482"/>
      <c r="S59" s="98"/>
      <c r="T59" s="99" t="s">
        <v>111</v>
      </c>
      <c r="U59" s="100"/>
      <c r="V59" s="101" t="s">
        <v>131</v>
      </c>
      <c r="W59" s="483"/>
      <c r="X59" s="484"/>
      <c r="Y59" s="485"/>
      <c r="AA59" s="72">
        <f t="shared" ref="AA59" si="66">J59</f>
        <v>0</v>
      </c>
      <c r="AB59" s="73">
        <f t="shared" ref="AB59" si="67">M59</f>
        <v>0</v>
      </c>
      <c r="AC59" s="102">
        <f t="shared" ref="AC59" si="68">O59</f>
        <v>0</v>
      </c>
      <c r="AD59" s="103">
        <f t="shared" ref="AD59" si="69">H59</f>
        <v>0</v>
      </c>
    </row>
    <row r="60" spans="2:30" ht="13.5" customHeight="1">
      <c r="B60" s="489"/>
      <c r="C60" s="491"/>
      <c r="D60" s="491"/>
      <c r="E60" s="491"/>
      <c r="F60" s="491"/>
      <c r="G60" s="491"/>
      <c r="H60" s="491"/>
      <c r="I60" s="491"/>
      <c r="J60" s="75" t="s">
        <v>132</v>
      </c>
      <c r="K60" s="76"/>
      <c r="L60" s="77" t="s">
        <v>133</v>
      </c>
      <c r="M60" s="78"/>
      <c r="N60" s="79" t="s">
        <v>134</v>
      </c>
      <c r="O60" s="80">
        <f>K60*M60</f>
        <v>0</v>
      </c>
      <c r="P60" s="81"/>
      <c r="Q60" s="75" t="s">
        <v>135</v>
      </c>
      <c r="R60" s="486" t="s">
        <v>136</v>
      </c>
      <c r="S60" s="486"/>
      <c r="T60" s="486"/>
      <c r="U60" s="486"/>
      <c r="V60" s="81" t="s">
        <v>137</v>
      </c>
      <c r="W60" s="483"/>
      <c r="X60" s="484"/>
      <c r="Y60" s="485"/>
      <c r="AA60" s="72"/>
      <c r="AB60" s="82"/>
      <c r="AC60" s="104"/>
      <c r="AD60" s="103"/>
    </row>
    <row r="61" spans="2:30" ht="24.9" customHeight="1">
      <c r="B61" s="489">
        <v>20</v>
      </c>
      <c r="C61" s="490"/>
      <c r="D61" s="490"/>
      <c r="E61" s="490"/>
      <c r="F61" s="490"/>
      <c r="G61" s="490"/>
      <c r="H61" s="490"/>
      <c r="I61" s="490"/>
      <c r="J61" s="68"/>
      <c r="K61" s="482"/>
      <c r="L61" s="482"/>
      <c r="M61" s="492"/>
      <c r="N61" s="501"/>
      <c r="O61" s="502"/>
      <c r="P61" s="502"/>
      <c r="Q61" s="482"/>
      <c r="R61" s="482"/>
      <c r="S61" s="98"/>
      <c r="T61" s="99" t="s">
        <v>111</v>
      </c>
      <c r="U61" s="100"/>
      <c r="V61" s="101" t="s">
        <v>131</v>
      </c>
      <c r="W61" s="483"/>
      <c r="X61" s="484"/>
      <c r="Y61" s="485"/>
      <c r="AA61" s="72">
        <f t="shared" ref="AA61" si="70">J61</f>
        <v>0</v>
      </c>
      <c r="AB61" s="73">
        <f t="shared" ref="AB61" si="71">M61</f>
        <v>0</v>
      </c>
      <c r="AC61" s="102">
        <f t="shared" ref="AC61" si="72">O61</f>
        <v>0</v>
      </c>
      <c r="AD61" s="103">
        <f t="shared" ref="AD61" si="73">H61</f>
        <v>0</v>
      </c>
    </row>
    <row r="62" spans="2:30" ht="13.5" customHeight="1">
      <c r="B62" s="489"/>
      <c r="C62" s="491"/>
      <c r="D62" s="491"/>
      <c r="E62" s="491"/>
      <c r="F62" s="491"/>
      <c r="G62" s="491"/>
      <c r="H62" s="491"/>
      <c r="I62" s="491"/>
      <c r="J62" s="75" t="s">
        <v>132</v>
      </c>
      <c r="K62" s="76"/>
      <c r="L62" s="77" t="s">
        <v>133</v>
      </c>
      <c r="M62" s="78"/>
      <c r="N62" s="79" t="s">
        <v>134</v>
      </c>
      <c r="O62" s="80">
        <f>K62*M62</f>
        <v>0</v>
      </c>
      <c r="P62" s="81"/>
      <c r="Q62" s="75" t="s">
        <v>135</v>
      </c>
      <c r="R62" s="486" t="s">
        <v>136</v>
      </c>
      <c r="S62" s="486"/>
      <c r="T62" s="486"/>
      <c r="U62" s="486"/>
      <c r="V62" s="81" t="s">
        <v>137</v>
      </c>
      <c r="W62" s="483"/>
      <c r="X62" s="484"/>
      <c r="Y62" s="485"/>
      <c r="AA62" s="72"/>
      <c r="AB62" s="82"/>
      <c r="AC62" s="104"/>
      <c r="AD62" s="103"/>
    </row>
    <row r="63" spans="2:30" ht="24.9" customHeight="1">
      <c r="B63" s="489">
        <v>21</v>
      </c>
      <c r="C63" s="490"/>
      <c r="D63" s="490"/>
      <c r="E63" s="490"/>
      <c r="F63" s="490"/>
      <c r="G63" s="490"/>
      <c r="H63" s="490"/>
      <c r="I63" s="490"/>
      <c r="J63" s="68"/>
      <c r="K63" s="482"/>
      <c r="L63" s="482"/>
      <c r="M63" s="492"/>
      <c r="N63" s="501"/>
      <c r="O63" s="481"/>
      <c r="P63" s="481"/>
      <c r="Q63" s="482"/>
      <c r="R63" s="482"/>
      <c r="S63" s="98"/>
      <c r="T63" s="99" t="s">
        <v>111</v>
      </c>
      <c r="U63" s="100"/>
      <c r="V63" s="101" t="s">
        <v>131</v>
      </c>
      <c r="W63" s="483"/>
      <c r="X63" s="484"/>
      <c r="Y63" s="485"/>
      <c r="AA63" s="72">
        <f t="shared" ref="AA63" si="74">J63</f>
        <v>0</v>
      </c>
      <c r="AB63" s="73">
        <f t="shared" ref="AB63" si="75">M63</f>
        <v>0</v>
      </c>
      <c r="AC63" s="102">
        <f t="shared" ref="AC63" si="76">O63</f>
        <v>0</v>
      </c>
      <c r="AD63" s="103">
        <f t="shared" ref="AD63" si="77">H63</f>
        <v>0</v>
      </c>
    </row>
    <row r="64" spans="2:30" ht="13.5" customHeight="1">
      <c r="B64" s="489"/>
      <c r="C64" s="491"/>
      <c r="D64" s="491"/>
      <c r="E64" s="491"/>
      <c r="F64" s="491"/>
      <c r="G64" s="491"/>
      <c r="H64" s="491"/>
      <c r="I64" s="491"/>
      <c r="J64" s="75" t="s">
        <v>132</v>
      </c>
      <c r="K64" s="76"/>
      <c r="L64" s="77" t="s">
        <v>133</v>
      </c>
      <c r="M64" s="78"/>
      <c r="N64" s="79" t="s">
        <v>134</v>
      </c>
      <c r="O64" s="80">
        <f>K64*M64</f>
        <v>0</v>
      </c>
      <c r="P64" s="81"/>
      <c r="Q64" s="75" t="s">
        <v>135</v>
      </c>
      <c r="R64" s="486" t="s">
        <v>136</v>
      </c>
      <c r="S64" s="486"/>
      <c r="T64" s="486"/>
      <c r="U64" s="486"/>
      <c r="V64" s="81" t="s">
        <v>137</v>
      </c>
      <c r="W64" s="483"/>
      <c r="X64" s="484"/>
      <c r="Y64" s="485"/>
      <c r="AA64" s="72"/>
      <c r="AB64" s="82"/>
      <c r="AC64" s="104"/>
      <c r="AD64" s="103"/>
    </row>
    <row r="65" spans="2:30" ht="24.9" customHeight="1">
      <c r="B65" s="489">
        <v>22</v>
      </c>
      <c r="C65" s="490"/>
      <c r="D65" s="490"/>
      <c r="E65" s="490"/>
      <c r="F65" s="490"/>
      <c r="G65" s="490"/>
      <c r="H65" s="490"/>
      <c r="I65" s="490"/>
      <c r="J65" s="68"/>
      <c r="K65" s="482"/>
      <c r="L65" s="482"/>
      <c r="M65" s="492"/>
      <c r="N65" s="501"/>
      <c r="O65" s="502"/>
      <c r="P65" s="502"/>
      <c r="Q65" s="482"/>
      <c r="R65" s="482"/>
      <c r="S65" s="98"/>
      <c r="T65" s="99" t="s">
        <v>111</v>
      </c>
      <c r="U65" s="100"/>
      <c r="V65" s="101" t="s">
        <v>131</v>
      </c>
      <c r="W65" s="483"/>
      <c r="X65" s="484"/>
      <c r="Y65" s="485"/>
      <c r="AA65" s="72">
        <f t="shared" ref="AA65" si="78">J65</f>
        <v>0</v>
      </c>
      <c r="AB65" s="73">
        <f t="shared" ref="AB65" si="79">M65</f>
        <v>0</v>
      </c>
      <c r="AC65" s="102">
        <f t="shared" ref="AC65" si="80">O65</f>
        <v>0</v>
      </c>
      <c r="AD65" s="103">
        <f t="shared" ref="AD65" si="81">H65</f>
        <v>0</v>
      </c>
    </row>
    <row r="66" spans="2:30" ht="13.5" customHeight="1">
      <c r="B66" s="489"/>
      <c r="C66" s="491"/>
      <c r="D66" s="491"/>
      <c r="E66" s="491"/>
      <c r="F66" s="491"/>
      <c r="G66" s="491"/>
      <c r="H66" s="491"/>
      <c r="I66" s="491"/>
      <c r="J66" s="75" t="s">
        <v>132</v>
      </c>
      <c r="K66" s="76"/>
      <c r="L66" s="77" t="s">
        <v>133</v>
      </c>
      <c r="M66" s="78"/>
      <c r="N66" s="79" t="s">
        <v>134</v>
      </c>
      <c r="O66" s="80">
        <f>K66*M66</f>
        <v>0</v>
      </c>
      <c r="P66" s="81"/>
      <c r="Q66" s="75" t="s">
        <v>135</v>
      </c>
      <c r="R66" s="486" t="s">
        <v>136</v>
      </c>
      <c r="S66" s="486"/>
      <c r="T66" s="486"/>
      <c r="U66" s="486"/>
      <c r="V66" s="81" t="s">
        <v>137</v>
      </c>
      <c r="W66" s="483"/>
      <c r="X66" s="484"/>
      <c r="Y66" s="485"/>
      <c r="AA66" s="72"/>
      <c r="AB66" s="82"/>
      <c r="AC66" s="104"/>
      <c r="AD66" s="103"/>
    </row>
    <row r="67" spans="2:30" ht="24.9" customHeight="1">
      <c r="B67" s="489">
        <v>23</v>
      </c>
      <c r="C67" s="490"/>
      <c r="D67" s="490"/>
      <c r="E67" s="490"/>
      <c r="F67" s="490"/>
      <c r="G67" s="490"/>
      <c r="H67" s="490"/>
      <c r="I67" s="490"/>
      <c r="J67" s="68"/>
      <c r="K67" s="482"/>
      <c r="L67" s="482"/>
      <c r="M67" s="492"/>
      <c r="N67" s="501"/>
      <c r="O67" s="502"/>
      <c r="P67" s="502"/>
      <c r="Q67" s="482"/>
      <c r="R67" s="482"/>
      <c r="S67" s="98"/>
      <c r="T67" s="99" t="s">
        <v>111</v>
      </c>
      <c r="U67" s="100"/>
      <c r="V67" s="101" t="s">
        <v>131</v>
      </c>
      <c r="W67" s="483"/>
      <c r="X67" s="484"/>
      <c r="Y67" s="485"/>
      <c r="AA67" s="72">
        <f t="shared" ref="AA67" si="82">J67</f>
        <v>0</v>
      </c>
      <c r="AB67" s="73">
        <f t="shared" ref="AB67" si="83">M67</f>
        <v>0</v>
      </c>
      <c r="AC67" s="102">
        <f t="shared" ref="AC67" si="84">O67</f>
        <v>0</v>
      </c>
      <c r="AD67" s="103">
        <f t="shared" ref="AD67" si="85">H67</f>
        <v>0</v>
      </c>
    </row>
    <row r="68" spans="2:30" ht="13.5" customHeight="1">
      <c r="B68" s="489"/>
      <c r="C68" s="491"/>
      <c r="D68" s="491"/>
      <c r="E68" s="491"/>
      <c r="F68" s="491"/>
      <c r="G68" s="491"/>
      <c r="H68" s="491"/>
      <c r="I68" s="491"/>
      <c r="J68" s="75" t="s">
        <v>132</v>
      </c>
      <c r="K68" s="76"/>
      <c r="L68" s="77" t="s">
        <v>133</v>
      </c>
      <c r="M68" s="78"/>
      <c r="N68" s="79" t="s">
        <v>134</v>
      </c>
      <c r="O68" s="80">
        <f>K68*M68</f>
        <v>0</v>
      </c>
      <c r="P68" s="81"/>
      <c r="Q68" s="75" t="s">
        <v>135</v>
      </c>
      <c r="R68" s="486" t="s">
        <v>136</v>
      </c>
      <c r="S68" s="486"/>
      <c r="T68" s="486"/>
      <c r="U68" s="486"/>
      <c r="V68" s="81" t="s">
        <v>137</v>
      </c>
      <c r="W68" s="483"/>
      <c r="X68" s="484"/>
      <c r="Y68" s="485"/>
      <c r="AA68" s="72"/>
      <c r="AB68" s="82"/>
      <c r="AC68" s="104"/>
      <c r="AD68" s="103"/>
    </row>
    <row r="69" spans="2:30" ht="24.9" customHeight="1">
      <c r="B69" s="489">
        <v>24</v>
      </c>
      <c r="C69" s="490"/>
      <c r="D69" s="490"/>
      <c r="E69" s="490"/>
      <c r="F69" s="490"/>
      <c r="G69" s="490"/>
      <c r="H69" s="490"/>
      <c r="I69" s="490"/>
      <c r="J69" s="68"/>
      <c r="K69" s="482"/>
      <c r="L69" s="482"/>
      <c r="M69" s="492"/>
      <c r="N69" s="501"/>
      <c r="O69" s="502"/>
      <c r="P69" s="502"/>
      <c r="Q69" s="482"/>
      <c r="R69" s="482"/>
      <c r="S69" s="98"/>
      <c r="T69" s="99" t="s">
        <v>111</v>
      </c>
      <c r="U69" s="100"/>
      <c r="V69" s="101" t="s">
        <v>131</v>
      </c>
      <c r="W69" s="483"/>
      <c r="X69" s="484"/>
      <c r="Y69" s="485"/>
      <c r="AA69" s="72">
        <f t="shared" ref="AA69" si="86">J69</f>
        <v>0</v>
      </c>
      <c r="AB69" s="73">
        <f t="shared" ref="AB69" si="87">M69</f>
        <v>0</v>
      </c>
      <c r="AC69" s="102">
        <f t="shared" ref="AC69" si="88">O69</f>
        <v>0</v>
      </c>
      <c r="AD69" s="103">
        <f t="shared" ref="AD69" si="89">H69</f>
        <v>0</v>
      </c>
    </row>
    <row r="70" spans="2:30" ht="13.5" customHeight="1">
      <c r="B70" s="489"/>
      <c r="C70" s="491"/>
      <c r="D70" s="491"/>
      <c r="E70" s="491"/>
      <c r="F70" s="491"/>
      <c r="G70" s="491"/>
      <c r="H70" s="491"/>
      <c r="I70" s="491"/>
      <c r="J70" s="75" t="s">
        <v>132</v>
      </c>
      <c r="K70" s="76"/>
      <c r="L70" s="77" t="s">
        <v>133</v>
      </c>
      <c r="M70" s="78"/>
      <c r="N70" s="79" t="s">
        <v>134</v>
      </c>
      <c r="O70" s="80">
        <f>K70*M70</f>
        <v>0</v>
      </c>
      <c r="P70" s="81"/>
      <c r="Q70" s="75" t="s">
        <v>135</v>
      </c>
      <c r="R70" s="486" t="s">
        <v>136</v>
      </c>
      <c r="S70" s="486"/>
      <c r="T70" s="486"/>
      <c r="U70" s="486"/>
      <c r="V70" s="81" t="s">
        <v>137</v>
      </c>
      <c r="W70" s="483"/>
      <c r="X70" s="484"/>
      <c r="Y70" s="485"/>
      <c r="AA70" s="72"/>
      <c r="AB70" s="82"/>
      <c r="AC70" s="104"/>
      <c r="AD70" s="103"/>
    </row>
    <row r="71" spans="2:30" ht="24.9" customHeight="1">
      <c r="B71" s="489">
        <v>25</v>
      </c>
      <c r="C71" s="490"/>
      <c r="D71" s="490"/>
      <c r="E71" s="490"/>
      <c r="F71" s="490"/>
      <c r="G71" s="490"/>
      <c r="H71" s="490"/>
      <c r="I71" s="490"/>
      <c r="J71" s="68"/>
      <c r="K71" s="482"/>
      <c r="L71" s="482"/>
      <c r="M71" s="492"/>
      <c r="N71" s="501"/>
      <c r="O71" s="502"/>
      <c r="P71" s="502"/>
      <c r="Q71" s="482"/>
      <c r="R71" s="482"/>
      <c r="S71" s="98"/>
      <c r="T71" s="99" t="s">
        <v>111</v>
      </c>
      <c r="U71" s="100"/>
      <c r="V71" s="101" t="s">
        <v>131</v>
      </c>
      <c r="W71" s="483"/>
      <c r="X71" s="484"/>
      <c r="Y71" s="485"/>
      <c r="AA71" s="72">
        <f t="shared" ref="AA71" si="90">J71</f>
        <v>0</v>
      </c>
      <c r="AB71" s="73">
        <f t="shared" ref="AB71" si="91">M71</f>
        <v>0</v>
      </c>
      <c r="AC71" s="102">
        <f t="shared" ref="AC71" si="92">O71</f>
        <v>0</v>
      </c>
      <c r="AD71" s="103">
        <f t="shared" ref="AD71" si="93">H71</f>
        <v>0</v>
      </c>
    </row>
    <row r="72" spans="2:30" ht="13.5" customHeight="1">
      <c r="B72" s="489"/>
      <c r="C72" s="491"/>
      <c r="D72" s="491"/>
      <c r="E72" s="491"/>
      <c r="F72" s="491"/>
      <c r="G72" s="491"/>
      <c r="H72" s="491"/>
      <c r="I72" s="491"/>
      <c r="J72" s="75" t="s">
        <v>132</v>
      </c>
      <c r="K72" s="76"/>
      <c r="L72" s="77" t="s">
        <v>133</v>
      </c>
      <c r="M72" s="78"/>
      <c r="N72" s="79" t="s">
        <v>134</v>
      </c>
      <c r="O72" s="80">
        <f>K72*M72</f>
        <v>0</v>
      </c>
      <c r="P72" s="81"/>
      <c r="Q72" s="75" t="s">
        <v>135</v>
      </c>
      <c r="R72" s="486" t="s">
        <v>136</v>
      </c>
      <c r="S72" s="486"/>
      <c r="T72" s="486"/>
      <c r="U72" s="486"/>
      <c r="V72" s="81" t="s">
        <v>137</v>
      </c>
      <c r="W72" s="483"/>
      <c r="X72" s="484"/>
      <c r="Y72" s="485"/>
      <c r="AA72" s="72"/>
      <c r="AB72" s="82"/>
      <c r="AC72" s="104"/>
      <c r="AD72" s="103"/>
    </row>
    <row r="75" spans="2:30" s="105" customFormat="1" ht="16.2">
      <c r="B75" s="58"/>
      <c r="C75" s="59" t="s">
        <v>154</v>
      </c>
      <c r="D75" s="59"/>
      <c r="E75" s="58"/>
      <c r="F75" s="58"/>
      <c r="G75" s="58"/>
      <c r="H75" s="58"/>
      <c r="I75" s="58"/>
      <c r="J75" s="58"/>
      <c r="K75" s="58"/>
      <c r="L75" s="58"/>
      <c r="M75" s="51"/>
      <c r="N75" s="53" t="s">
        <v>117</v>
      </c>
      <c r="O75" s="55"/>
      <c r="P75" s="55"/>
      <c r="Q75" s="55"/>
      <c r="R75" s="55"/>
      <c r="S75" s="60"/>
      <c r="W75" s="61"/>
      <c r="X75" s="55"/>
      <c r="Y75" s="55"/>
      <c r="Z75" s="51"/>
      <c r="AA75" s="106"/>
      <c r="AB75" s="107"/>
    </row>
    <row r="76" spans="2:30" s="105" customFormat="1">
      <c r="B76" s="54"/>
      <c r="C76" s="54"/>
      <c r="D76" s="54"/>
      <c r="E76" s="54"/>
      <c r="F76" s="54"/>
      <c r="G76" s="54"/>
      <c r="H76" s="54"/>
      <c r="I76" s="54"/>
      <c r="J76" s="54"/>
      <c r="K76" s="54"/>
      <c r="L76" s="54"/>
      <c r="M76" s="54"/>
      <c r="N76" s="55"/>
      <c r="O76" s="55"/>
      <c r="P76" s="55"/>
      <c r="Q76" s="86"/>
      <c r="R76" s="55"/>
      <c r="S76" s="55"/>
      <c r="T76" s="55"/>
      <c r="U76" s="55"/>
      <c r="V76" s="55"/>
      <c r="W76" s="55"/>
      <c r="X76" s="90"/>
      <c r="Y76" s="90"/>
      <c r="Z76" s="54"/>
      <c r="AA76" s="106"/>
      <c r="AB76" s="107"/>
    </row>
    <row r="77" spans="2:30" s="105" customFormat="1">
      <c r="B77" s="54"/>
      <c r="C77" s="84" t="s">
        <v>122</v>
      </c>
      <c r="D77" s="53" t="s">
        <v>139</v>
      </c>
      <c r="E77" s="53"/>
      <c r="F77" s="53"/>
      <c r="G77" s="487">
        <f>COUNTIFS(AB83:AB102,"基準",AC83:AC102,"常勤")</f>
        <v>0</v>
      </c>
      <c r="H77" s="487"/>
      <c r="I77" s="108"/>
      <c r="J77" s="84" t="s">
        <v>155</v>
      </c>
      <c r="K77" s="53" t="s">
        <v>139</v>
      </c>
      <c r="L77" s="53"/>
      <c r="M77" s="53"/>
      <c r="N77" s="487">
        <f>COUNTIFS(AB83:AB102,"基準外",AC83:AC102,"常勤")</f>
        <v>0</v>
      </c>
      <c r="O77" s="487"/>
      <c r="P77" s="108"/>
      <c r="Q77" s="84" t="s">
        <v>141</v>
      </c>
      <c r="R77" s="53" t="s">
        <v>139</v>
      </c>
      <c r="S77" s="53"/>
      <c r="T77" s="53"/>
      <c r="U77" s="86"/>
      <c r="V77" s="86"/>
      <c r="W77" s="488">
        <f>SUM(G77,N77)</f>
        <v>0</v>
      </c>
      <c r="X77" s="488"/>
      <c r="Y77" s="87"/>
      <c r="Z77" s="106"/>
      <c r="AB77" s="107"/>
    </row>
    <row r="78" spans="2:30" s="105" customFormat="1">
      <c r="B78" s="54"/>
      <c r="C78" s="53"/>
      <c r="D78" s="89" t="s">
        <v>142</v>
      </c>
      <c r="E78" s="89"/>
      <c r="F78" s="89"/>
      <c r="G78" s="496" t="str">
        <f>IF(W75="","所定労働時間数未入力",IF(G80/W75&gt;1,ROUNDDOWN(G80/W75,1),0))</f>
        <v>所定労働時間数未入力</v>
      </c>
      <c r="H78" s="496"/>
      <c r="I78" s="85"/>
      <c r="J78" s="88"/>
      <c r="K78" s="89" t="s">
        <v>142</v>
      </c>
      <c r="L78" s="89"/>
      <c r="M78" s="89"/>
      <c r="N78" s="503" t="e">
        <f>IF(N80/W75&gt;1,ROUNDDOWN(N80/W75,1),0)</f>
        <v>#DIV/0!</v>
      </c>
      <c r="O78" s="503"/>
      <c r="P78" s="85"/>
      <c r="Q78" s="88"/>
      <c r="R78" s="53" t="s">
        <v>142</v>
      </c>
      <c r="S78" s="53"/>
      <c r="T78" s="53"/>
      <c r="U78" s="90"/>
      <c r="V78" s="90"/>
      <c r="W78" s="496" t="str">
        <f>IF(W75="","所定労働時間数未入力",IF(W80/W75&gt;1,ROUNDDOWN(W80/W75,1),0))</f>
        <v>所定労働時間数未入力</v>
      </c>
      <c r="X78" s="496"/>
      <c r="Y78" s="91"/>
      <c r="Z78" s="106"/>
      <c r="AB78" s="107"/>
    </row>
    <row r="79" spans="2:30" s="105" customFormat="1">
      <c r="B79" s="54"/>
      <c r="C79" s="53"/>
      <c r="D79" s="89"/>
      <c r="E79" s="89"/>
      <c r="F79" s="92" t="s">
        <v>143</v>
      </c>
      <c r="G79" s="496" t="str">
        <f>IF(W75="","所定労働時間数未入力",SUM(G77:H78))</f>
        <v>所定労働時間数未入力</v>
      </c>
      <c r="H79" s="496"/>
      <c r="I79" s="85"/>
      <c r="J79" s="88"/>
      <c r="K79" s="89"/>
      <c r="L79" s="89"/>
      <c r="M79" s="92" t="s">
        <v>143</v>
      </c>
      <c r="N79" s="497" t="e">
        <f>SUM(N77:O78)</f>
        <v>#DIV/0!</v>
      </c>
      <c r="O79" s="497"/>
      <c r="P79" s="85"/>
      <c r="Q79" s="88"/>
      <c r="R79" s="53"/>
      <c r="S79" s="53"/>
      <c r="T79" s="54"/>
      <c r="U79" s="90"/>
      <c r="V79" s="93" t="s">
        <v>143</v>
      </c>
      <c r="W79" s="498" t="str">
        <f>IF(W75="","所定労働時間数未入力",SUM(W77:X78))</f>
        <v>所定労働時間数未入力</v>
      </c>
      <c r="X79" s="498"/>
      <c r="Y79" s="87"/>
      <c r="Z79" s="106"/>
      <c r="AB79" s="107"/>
    </row>
    <row r="80" spans="2:30" s="105" customFormat="1">
      <c r="B80" s="54"/>
      <c r="C80" s="53"/>
      <c r="D80" s="53" t="s">
        <v>144</v>
      </c>
      <c r="E80" s="53"/>
      <c r="F80" s="53"/>
      <c r="G80" s="493">
        <f>SUM(SUMIFS(AD83:AD102,AB83:AB102,"基準",AC83:AC102,"非常勤"))</f>
        <v>0</v>
      </c>
      <c r="H80" s="493"/>
      <c r="I80" s="54"/>
      <c r="J80" s="54"/>
      <c r="K80" s="53" t="s">
        <v>144</v>
      </c>
      <c r="L80" s="53"/>
      <c r="M80" s="53"/>
      <c r="N80" s="493">
        <f>SUM(SUMIFS(AD83:AD102,AB83:AB102,"基準外",AC83:AC102,"非常勤"))</f>
        <v>0</v>
      </c>
      <c r="O80" s="493"/>
      <c r="P80" s="63"/>
      <c r="Q80" s="53"/>
      <c r="R80" s="53" t="s">
        <v>144</v>
      </c>
      <c r="S80" s="53"/>
      <c r="T80" s="53"/>
      <c r="U80" s="86"/>
      <c r="V80" s="86"/>
      <c r="W80" s="493">
        <f>SUM(G80,N80)</f>
        <v>0</v>
      </c>
      <c r="X80" s="493"/>
      <c r="Y80" s="63"/>
      <c r="Z80" s="106"/>
      <c r="AB80" s="107"/>
    </row>
    <row r="81" spans="2:30" s="105" customFormat="1" ht="6.75" customHeight="1">
      <c r="B81" s="109"/>
      <c r="C81" s="110"/>
      <c r="D81" s="110"/>
      <c r="E81" s="110"/>
      <c r="F81" s="110"/>
      <c r="G81" s="110"/>
      <c r="H81" s="110"/>
      <c r="I81" s="110"/>
      <c r="J81" s="110"/>
      <c r="K81" s="111"/>
      <c r="L81" s="112"/>
      <c r="M81" s="113"/>
      <c r="N81" s="114"/>
      <c r="O81" s="115"/>
      <c r="P81" s="112"/>
      <c r="Q81" s="116"/>
      <c r="R81" s="116"/>
      <c r="S81" s="117"/>
      <c r="T81" s="117"/>
      <c r="U81" s="117"/>
      <c r="V81" s="117"/>
      <c r="W81" s="117"/>
      <c r="X81" s="117"/>
      <c r="Y81" s="117"/>
      <c r="Z81" s="106"/>
      <c r="AA81" s="106"/>
      <c r="AB81" s="107"/>
    </row>
    <row r="82" spans="2:30" s="105" customFormat="1" ht="22.5" customHeight="1">
      <c r="B82" s="64" t="s">
        <v>118</v>
      </c>
      <c r="C82" s="475" t="s">
        <v>119</v>
      </c>
      <c r="D82" s="475"/>
      <c r="E82" s="475" t="s">
        <v>120</v>
      </c>
      <c r="F82" s="475"/>
      <c r="G82" s="475"/>
      <c r="H82" s="475" t="s">
        <v>121</v>
      </c>
      <c r="I82" s="475"/>
      <c r="J82" s="118" t="s">
        <v>122</v>
      </c>
      <c r="K82" s="476" t="s">
        <v>123</v>
      </c>
      <c r="L82" s="476"/>
      <c r="M82" s="475" t="s">
        <v>124</v>
      </c>
      <c r="N82" s="475"/>
      <c r="O82" s="477" t="s">
        <v>156</v>
      </c>
      <c r="P82" s="478"/>
      <c r="Q82" s="475" t="s">
        <v>126</v>
      </c>
      <c r="R82" s="475"/>
      <c r="S82" s="475" t="s">
        <v>127</v>
      </c>
      <c r="T82" s="475"/>
      <c r="U82" s="475"/>
      <c r="V82" s="500"/>
      <c r="W82" s="475" t="s">
        <v>128</v>
      </c>
      <c r="X82" s="475"/>
      <c r="Y82" s="504"/>
      <c r="AB82" s="66" t="s">
        <v>122</v>
      </c>
      <c r="AC82" s="97" t="s">
        <v>124</v>
      </c>
      <c r="AD82" s="67" t="s">
        <v>129</v>
      </c>
    </row>
    <row r="83" spans="2:30" ht="24.9" customHeight="1">
      <c r="B83" s="489">
        <v>1</v>
      </c>
      <c r="C83" s="490"/>
      <c r="D83" s="490"/>
      <c r="E83" s="490"/>
      <c r="F83" s="490"/>
      <c r="G83" s="490"/>
      <c r="H83" s="490"/>
      <c r="I83" s="490"/>
      <c r="J83" s="68"/>
      <c r="K83" s="482"/>
      <c r="L83" s="482"/>
      <c r="M83" s="492"/>
      <c r="N83" s="492"/>
      <c r="O83" s="502"/>
      <c r="P83" s="502"/>
      <c r="Q83" s="482"/>
      <c r="R83" s="482"/>
      <c r="S83" s="98"/>
      <c r="T83" s="119" t="s">
        <v>111</v>
      </c>
      <c r="U83" s="98"/>
      <c r="V83" s="101" t="s">
        <v>131</v>
      </c>
      <c r="W83" s="483"/>
      <c r="X83" s="484"/>
      <c r="Y83" s="485"/>
      <c r="AA83" s="51"/>
      <c r="AB83" s="72">
        <f>J83</f>
        <v>0</v>
      </c>
      <c r="AC83" s="73">
        <f>M83</f>
        <v>0</v>
      </c>
      <c r="AD83" s="74">
        <f>O83</f>
        <v>0</v>
      </c>
    </row>
    <row r="84" spans="2:30" ht="13.5" customHeight="1">
      <c r="B84" s="489"/>
      <c r="C84" s="491"/>
      <c r="D84" s="491"/>
      <c r="E84" s="491"/>
      <c r="F84" s="491"/>
      <c r="G84" s="491"/>
      <c r="H84" s="491"/>
      <c r="I84" s="491"/>
      <c r="J84" s="75" t="s">
        <v>132</v>
      </c>
      <c r="K84" s="76"/>
      <c r="L84" s="77" t="s">
        <v>133</v>
      </c>
      <c r="M84" s="78"/>
      <c r="N84" s="79" t="s">
        <v>134</v>
      </c>
      <c r="O84" s="80">
        <f>K84*M84</f>
        <v>0</v>
      </c>
      <c r="P84" s="81"/>
      <c r="Q84" s="75" t="s">
        <v>135</v>
      </c>
      <c r="R84" s="486" t="s">
        <v>136</v>
      </c>
      <c r="S84" s="486"/>
      <c r="T84" s="486"/>
      <c r="U84" s="486"/>
      <c r="V84" s="81" t="s">
        <v>137</v>
      </c>
      <c r="W84" s="483"/>
      <c r="X84" s="484"/>
      <c r="Y84" s="485"/>
      <c r="AA84" s="51"/>
      <c r="AB84" s="72"/>
      <c r="AC84" s="82"/>
      <c r="AD84" s="83"/>
    </row>
    <row r="85" spans="2:30" ht="24.9" customHeight="1">
      <c r="B85" s="489">
        <v>2</v>
      </c>
      <c r="C85" s="490"/>
      <c r="D85" s="490"/>
      <c r="E85" s="490"/>
      <c r="F85" s="490"/>
      <c r="G85" s="490"/>
      <c r="H85" s="490"/>
      <c r="I85" s="490"/>
      <c r="J85" s="68"/>
      <c r="K85" s="482"/>
      <c r="L85" s="482"/>
      <c r="M85" s="492"/>
      <c r="N85" s="492"/>
      <c r="O85" s="502"/>
      <c r="P85" s="502"/>
      <c r="Q85" s="482"/>
      <c r="R85" s="482"/>
      <c r="S85" s="98"/>
      <c r="T85" s="101" t="s">
        <v>111</v>
      </c>
      <c r="U85" s="98"/>
      <c r="V85" s="101" t="s">
        <v>131</v>
      </c>
      <c r="W85" s="483"/>
      <c r="X85" s="484"/>
      <c r="Y85" s="485"/>
      <c r="AA85" s="51"/>
      <c r="AB85" s="72">
        <f t="shared" ref="AB85" si="94">J85</f>
        <v>0</v>
      </c>
      <c r="AC85" s="73">
        <f t="shared" ref="AC85" si="95">M85</f>
        <v>0</v>
      </c>
      <c r="AD85" s="74">
        <f t="shared" ref="AD85" si="96">O85</f>
        <v>0</v>
      </c>
    </row>
    <row r="86" spans="2:30">
      <c r="B86" s="489"/>
      <c r="C86" s="491"/>
      <c r="D86" s="491"/>
      <c r="E86" s="491"/>
      <c r="F86" s="491"/>
      <c r="G86" s="491"/>
      <c r="H86" s="491"/>
      <c r="I86" s="491"/>
      <c r="J86" s="75" t="s">
        <v>132</v>
      </c>
      <c r="K86" s="76"/>
      <c r="L86" s="77" t="s">
        <v>133</v>
      </c>
      <c r="M86" s="78"/>
      <c r="N86" s="79" t="s">
        <v>134</v>
      </c>
      <c r="O86" s="80">
        <f>K86*M86</f>
        <v>0</v>
      </c>
      <c r="P86" s="81"/>
      <c r="Q86" s="75" t="s">
        <v>135</v>
      </c>
      <c r="R86" s="486" t="s">
        <v>136</v>
      </c>
      <c r="S86" s="486"/>
      <c r="T86" s="486"/>
      <c r="U86" s="486"/>
      <c r="V86" s="81" t="s">
        <v>137</v>
      </c>
      <c r="W86" s="483"/>
      <c r="X86" s="484"/>
      <c r="Y86" s="485"/>
      <c r="AA86" s="51"/>
      <c r="AB86" s="72"/>
      <c r="AC86" s="82"/>
      <c r="AD86" s="83"/>
    </row>
    <row r="87" spans="2:30" ht="24.9" customHeight="1">
      <c r="B87" s="489">
        <v>3</v>
      </c>
      <c r="C87" s="490"/>
      <c r="D87" s="490"/>
      <c r="E87" s="490"/>
      <c r="F87" s="490"/>
      <c r="G87" s="490"/>
      <c r="H87" s="490"/>
      <c r="I87" s="490"/>
      <c r="J87" s="68"/>
      <c r="K87" s="482"/>
      <c r="L87" s="482"/>
      <c r="M87" s="492"/>
      <c r="N87" s="492"/>
      <c r="O87" s="502"/>
      <c r="P87" s="502"/>
      <c r="Q87" s="482"/>
      <c r="R87" s="482"/>
      <c r="S87" s="98"/>
      <c r="T87" s="101" t="s">
        <v>111</v>
      </c>
      <c r="U87" s="98"/>
      <c r="V87" s="101" t="s">
        <v>131</v>
      </c>
      <c r="W87" s="483"/>
      <c r="X87" s="484"/>
      <c r="Y87" s="485"/>
      <c r="AA87" s="51"/>
      <c r="AB87" s="72">
        <f t="shared" ref="AB87" si="97">J87</f>
        <v>0</v>
      </c>
      <c r="AC87" s="73">
        <f t="shared" ref="AC87" si="98">M87</f>
        <v>0</v>
      </c>
      <c r="AD87" s="74">
        <f t="shared" ref="AD87" si="99">O87</f>
        <v>0</v>
      </c>
    </row>
    <row r="88" spans="2:30" ht="13.5" customHeight="1">
      <c r="B88" s="489"/>
      <c r="C88" s="491"/>
      <c r="D88" s="491"/>
      <c r="E88" s="491"/>
      <c r="F88" s="491"/>
      <c r="G88" s="491"/>
      <c r="H88" s="491"/>
      <c r="I88" s="491"/>
      <c r="J88" s="75" t="s">
        <v>132</v>
      </c>
      <c r="K88" s="76"/>
      <c r="L88" s="77" t="s">
        <v>133</v>
      </c>
      <c r="M88" s="78"/>
      <c r="N88" s="79" t="s">
        <v>134</v>
      </c>
      <c r="O88" s="80">
        <f>K88*M88</f>
        <v>0</v>
      </c>
      <c r="P88" s="81"/>
      <c r="Q88" s="75" t="s">
        <v>135</v>
      </c>
      <c r="R88" s="486" t="s">
        <v>136</v>
      </c>
      <c r="S88" s="486"/>
      <c r="T88" s="486"/>
      <c r="U88" s="486"/>
      <c r="V88" s="81" t="s">
        <v>137</v>
      </c>
      <c r="W88" s="483"/>
      <c r="X88" s="484"/>
      <c r="Y88" s="485"/>
      <c r="AA88" s="51"/>
      <c r="AB88" s="72"/>
      <c r="AC88" s="82"/>
      <c r="AD88" s="83"/>
    </row>
    <row r="89" spans="2:30" ht="24.9" customHeight="1">
      <c r="B89" s="489">
        <v>4</v>
      </c>
      <c r="C89" s="490"/>
      <c r="D89" s="490"/>
      <c r="E89" s="490"/>
      <c r="F89" s="490"/>
      <c r="G89" s="490"/>
      <c r="H89" s="490"/>
      <c r="I89" s="490"/>
      <c r="J89" s="68"/>
      <c r="K89" s="482"/>
      <c r="L89" s="482"/>
      <c r="M89" s="492"/>
      <c r="N89" s="492"/>
      <c r="O89" s="502"/>
      <c r="P89" s="502"/>
      <c r="Q89" s="482"/>
      <c r="R89" s="482"/>
      <c r="S89" s="98"/>
      <c r="T89" s="101" t="s">
        <v>111</v>
      </c>
      <c r="U89" s="98"/>
      <c r="V89" s="101" t="s">
        <v>131</v>
      </c>
      <c r="W89" s="483"/>
      <c r="X89" s="484"/>
      <c r="Y89" s="485"/>
      <c r="AA89" s="51"/>
      <c r="AB89" s="72">
        <f t="shared" ref="AB89" si="100">J89</f>
        <v>0</v>
      </c>
      <c r="AC89" s="73">
        <f t="shared" ref="AC89" si="101">M89</f>
        <v>0</v>
      </c>
      <c r="AD89" s="74">
        <f t="shared" ref="AD89" si="102">O89</f>
        <v>0</v>
      </c>
    </row>
    <row r="90" spans="2:30" ht="13.5" customHeight="1">
      <c r="B90" s="489"/>
      <c r="C90" s="491"/>
      <c r="D90" s="491"/>
      <c r="E90" s="491"/>
      <c r="F90" s="491"/>
      <c r="G90" s="491"/>
      <c r="H90" s="491"/>
      <c r="I90" s="491"/>
      <c r="J90" s="75" t="s">
        <v>132</v>
      </c>
      <c r="K90" s="76"/>
      <c r="L90" s="77" t="s">
        <v>133</v>
      </c>
      <c r="M90" s="78"/>
      <c r="N90" s="79" t="s">
        <v>134</v>
      </c>
      <c r="O90" s="80">
        <f>K90*M90</f>
        <v>0</v>
      </c>
      <c r="P90" s="81"/>
      <c r="Q90" s="75" t="s">
        <v>135</v>
      </c>
      <c r="R90" s="486" t="s">
        <v>136</v>
      </c>
      <c r="S90" s="486"/>
      <c r="T90" s="486"/>
      <c r="U90" s="486"/>
      <c r="V90" s="81" t="s">
        <v>137</v>
      </c>
      <c r="W90" s="483"/>
      <c r="X90" s="484"/>
      <c r="Y90" s="485"/>
      <c r="AA90" s="51"/>
      <c r="AB90" s="72"/>
      <c r="AC90" s="82"/>
      <c r="AD90" s="83"/>
    </row>
    <row r="91" spans="2:30" ht="24.9" customHeight="1">
      <c r="B91" s="489">
        <v>5</v>
      </c>
      <c r="C91" s="490"/>
      <c r="D91" s="490"/>
      <c r="E91" s="490"/>
      <c r="F91" s="490"/>
      <c r="G91" s="490"/>
      <c r="H91" s="490"/>
      <c r="I91" s="490"/>
      <c r="J91" s="68"/>
      <c r="K91" s="482"/>
      <c r="L91" s="482"/>
      <c r="M91" s="492"/>
      <c r="N91" s="492"/>
      <c r="O91" s="502"/>
      <c r="P91" s="502"/>
      <c r="Q91" s="482"/>
      <c r="R91" s="482"/>
      <c r="S91" s="98"/>
      <c r="T91" s="101" t="s">
        <v>111</v>
      </c>
      <c r="U91" s="98"/>
      <c r="V91" s="101" t="s">
        <v>131</v>
      </c>
      <c r="W91" s="483"/>
      <c r="X91" s="484"/>
      <c r="Y91" s="485"/>
      <c r="AA91" s="51"/>
      <c r="AB91" s="72">
        <f t="shared" ref="AB91" si="103">J91</f>
        <v>0</v>
      </c>
      <c r="AC91" s="73">
        <f t="shared" ref="AC91" si="104">M91</f>
        <v>0</v>
      </c>
      <c r="AD91" s="74">
        <f t="shared" ref="AD91" si="105">O91</f>
        <v>0</v>
      </c>
    </row>
    <row r="92" spans="2:30" ht="13.5" customHeight="1">
      <c r="B92" s="489"/>
      <c r="C92" s="491"/>
      <c r="D92" s="491"/>
      <c r="E92" s="491"/>
      <c r="F92" s="491"/>
      <c r="G92" s="491"/>
      <c r="H92" s="491"/>
      <c r="I92" s="491"/>
      <c r="J92" s="75" t="s">
        <v>132</v>
      </c>
      <c r="K92" s="76"/>
      <c r="L92" s="77" t="s">
        <v>133</v>
      </c>
      <c r="M92" s="78"/>
      <c r="N92" s="79" t="s">
        <v>134</v>
      </c>
      <c r="O92" s="80">
        <f>K92*M92</f>
        <v>0</v>
      </c>
      <c r="P92" s="81"/>
      <c r="Q92" s="75" t="s">
        <v>135</v>
      </c>
      <c r="R92" s="486" t="s">
        <v>136</v>
      </c>
      <c r="S92" s="486"/>
      <c r="T92" s="486"/>
      <c r="U92" s="486"/>
      <c r="V92" s="81" t="s">
        <v>137</v>
      </c>
      <c r="W92" s="483"/>
      <c r="X92" s="484"/>
      <c r="Y92" s="485"/>
      <c r="AA92" s="51"/>
      <c r="AB92" s="72"/>
      <c r="AC92" s="82"/>
      <c r="AD92" s="83"/>
    </row>
    <row r="93" spans="2:30" ht="24.9" customHeight="1">
      <c r="B93" s="489">
        <v>6</v>
      </c>
      <c r="C93" s="490"/>
      <c r="D93" s="490"/>
      <c r="E93" s="490"/>
      <c r="F93" s="490"/>
      <c r="G93" s="490"/>
      <c r="H93" s="490"/>
      <c r="I93" s="490"/>
      <c r="J93" s="68"/>
      <c r="K93" s="482"/>
      <c r="L93" s="482"/>
      <c r="M93" s="492"/>
      <c r="N93" s="492"/>
      <c r="O93" s="502"/>
      <c r="P93" s="502"/>
      <c r="Q93" s="482"/>
      <c r="R93" s="482"/>
      <c r="S93" s="98"/>
      <c r="T93" s="101" t="s">
        <v>111</v>
      </c>
      <c r="U93" s="98"/>
      <c r="V93" s="101" t="s">
        <v>131</v>
      </c>
      <c r="W93" s="483"/>
      <c r="X93" s="484"/>
      <c r="Y93" s="485"/>
      <c r="AA93" s="51"/>
      <c r="AB93" s="72">
        <f>J93</f>
        <v>0</v>
      </c>
      <c r="AC93" s="73">
        <f>M93</f>
        <v>0</v>
      </c>
      <c r="AD93" s="74">
        <f>O93</f>
        <v>0</v>
      </c>
    </row>
    <row r="94" spans="2:30" ht="13.5" customHeight="1">
      <c r="B94" s="489"/>
      <c r="C94" s="491"/>
      <c r="D94" s="491"/>
      <c r="E94" s="491"/>
      <c r="F94" s="491"/>
      <c r="G94" s="491"/>
      <c r="H94" s="491"/>
      <c r="I94" s="491"/>
      <c r="J94" s="75" t="s">
        <v>132</v>
      </c>
      <c r="K94" s="76"/>
      <c r="L94" s="77" t="s">
        <v>133</v>
      </c>
      <c r="M94" s="78"/>
      <c r="N94" s="79" t="s">
        <v>134</v>
      </c>
      <c r="O94" s="80">
        <f>K94*M94</f>
        <v>0</v>
      </c>
      <c r="P94" s="81"/>
      <c r="Q94" s="75" t="s">
        <v>135</v>
      </c>
      <c r="R94" s="486" t="s">
        <v>136</v>
      </c>
      <c r="S94" s="486"/>
      <c r="T94" s="486"/>
      <c r="U94" s="486"/>
      <c r="V94" s="81" t="s">
        <v>137</v>
      </c>
      <c r="W94" s="483"/>
      <c r="X94" s="484"/>
      <c r="Y94" s="485"/>
      <c r="AA94" s="51"/>
      <c r="AB94" s="72"/>
      <c r="AC94" s="82"/>
      <c r="AD94" s="83"/>
    </row>
    <row r="95" spans="2:30" ht="24.9" customHeight="1">
      <c r="B95" s="489">
        <v>7</v>
      </c>
      <c r="C95" s="490"/>
      <c r="D95" s="490"/>
      <c r="E95" s="490"/>
      <c r="F95" s="490"/>
      <c r="G95" s="490"/>
      <c r="H95" s="490"/>
      <c r="I95" s="490"/>
      <c r="J95" s="68"/>
      <c r="K95" s="482"/>
      <c r="L95" s="482"/>
      <c r="M95" s="492"/>
      <c r="N95" s="492"/>
      <c r="O95" s="502"/>
      <c r="P95" s="502"/>
      <c r="Q95" s="482"/>
      <c r="R95" s="482"/>
      <c r="S95" s="98"/>
      <c r="T95" s="101" t="s">
        <v>111</v>
      </c>
      <c r="U95" s="98"/>
      <c r="V95" s="101" t="s">
        <v>131</v>
      </c>
      <c r="W95" s="483"/>
      <c r="X95" s="484"/>
      <c r="Y95" s="485"/>
      <c r="AA95" s="51"/>
      <c r="AB95" s="72">
        <f t="shared" ref="AB95" si="106">J95</f>
        <v>0</v>
      </c>
      <c r="AC95" s="73">
        <f t="shared" ref="AC95" si="107">M95</f>
        <v>0</v>
      </c>
      <c r="AD95" s="74">
        <f t="shared" ref="AD95" si="108">O95</f>
        <v>0</v>
      </c>
    </row>
    <row r="96" spans="2:30" ht="13.5" customHeight="1">
      <c r="B96" s="489"/>
      <c r="C96" s="491"/>
      <c r="D96" s="491"/>
      <c r="E96" s="491"/>
      <c r="F96" s="491"/>
      <c r="G96" s="491"/>
      <c r="H96" s="491"/>
      <c r="I96" s="491"/>
      <c r="J96" s="75" t="s">
        <v>132</v>
      </c>
      <c r="K96" s="76"/>
      <c r="L96" s="77" t="s">
        <v>133</v>
      </c>
      <c r="M96" s="78"/>
      <c r="N96" s="79" t="s">
        <v>134</v>
      </c>
      <c r="O96" s="80">
        <f>K96*M96</f>
        <v>0</v>
      </c>
      <c r="P96" s="81"/>
      <c r="Q96" s="75" t="s">
        <v>135</v>
      </c>
      <c r="R96" s="486" t="s">
        <v>136</v>
      </c>
      <c r="S96" s="486"/>
      <c r="T96" s="486"/>
      <c r="U96" s="486"/>
      <c r="V96" s="81" t="s">
        <v>137</v>
      </c>
      <c r="W96" s="483"/>
      <c r="X96" s="484"/>
      <c r="Y96" s="485"/>
      <c r="AA96" s="51"/>
      <c r="AB96" s="72"/>
      <c r="AC96" s="82"/>
      <c r="AD96" s="83"/>
    </row>
    <row r="97" spans="2:30" ht="24.9" customHeight="1">
      <c r="B97" s="489">
        <v>8</v>
      </c>
      <c r="C97" s="490"/>
      <c r="D97" s="490"/>
      <c r="E97" s="490"/>
      <c r="F97" s="490"/>
      <c r="G97" s="490"/>
      <c r="H97" s="490"/>
      <c r="I97" s="490"/>
      <c r="J97" s="68"/>
      <c r="K97" s="482"/>
      <c r="L97" s="482"/>
      <c r="M97" s="492"/>
      <c r="N97" s="492"/>
      <c r="O97" s="502"/>
      <c r="P97" s="502"/>
      <c r="Q97" s="482"/>
      <c r="R97" s="482"/>
      <c r="S97" s="98"/>
      <c r="T97" s="101" t="s">
        <v>111</v>
      </c>
      <c r="U97" s="98"/>
      <c r="V97" s="101" t="s">
        <v>131</v>
      </c>
      <c r="W97" s="483"/>
      <c r="X97" s="484"/>
      <c r="Y97" s="485"/>
      <c r="AA97" s="51"/>
      <c r="AB97" s="72">
        <f t="shared" ref="AB97" si="109">J97</f>
        <v>0</v>
      </c>
      <c r="AC97" s="73">
        <f t="shared" ref="AC97" si="110">M97</f>
        <v>0</v>
      </c>
      <c r="AD97" s="74">
        <f t="shared" ref="AD97" si="111">O97</f>
        <v>0</v>
      </c>
    </row>
    <row r="98" spans="2:30" ht="13.5" customHeight="1">
      <c r="B98" s="489"/>
      <c r="C98" s="491"/>
      <c r="D98" s="491"/>
      <c r="E98" s="491"/>
      <c r="F98" s="491"/>
      <c r="G98" s="491"/>
      <c r="H98" s="491"/>
      <c r="I98" s="491"/>
      <c r="J98" s="75" t="s">
        <v>132</v>
      </c>
      <c r="K98" s="76"/>
      <c r="L98" s="77" t="s">
        <v>133</v>
      </c>
      <c r="M98" s="78"/>
      <c r="N98" s="79" t="s">
        <v>134</v>
      </c>
      <c r="O98" s="80">
        <f>K98*M98</f>
        <v>0</v>
      </c>
      <c r="P98" s="81"/>
      <c r="Q98" s="75" t="s">
        <v>135</v>
      </c>
      <c r="R98" s="486" t="s">
        <v>136</v>
      </c>
      <c r="S98" s="486"/>
      <c r="T98" s="486"/>
      <c r="U98" s="486"/>
      <c r="V98" s="81" t="s">
        <v>137</v>
      </c>
      <c r="W98" s="483"/>
      <c r="X98" s="484"/>
      <c r="Y98" s="485"/>
      <c r="AA98" s="51"/>
      <c r="AB98" s="72"/>
      <c r="AC98" s="82"/>
      <c r="AD98" s="83"/>
    </row>
    <row r="99" spans="2:30" ht="24.9" customHeight="1">
      <c r="B99" s="489">
        <v>9</v>
      </c>
      <c r="C99" s="490"/>
      <c r="D99" s="490"/>
      <c r="E99" s="490"/>
      <c r="F99" s="490"/>
      <c r="G99" s="490"/>
      <c r="H99" s="490"/>
      <c r="I99" s="490"/>
      <c r="J99" s="68"/>
      <c r="K99" s="482"/>
      <c r="L99" s="482"/>
      <c r="M99" s="492"/>
      <c r="N99" s="492"/>
      <c r="O99" s="502"/>
      <c r="P99" s="502"/>
      <c r="Q99" s="482"/>
      <c r="R99" s="482"/>
      <c r="S99" s="98"/>
      <c r="T99" s="101" t="s">
        <v>111</v>
      </c>
      <c r="U99" s="98"/>
      <c r="V99" s="101" t="s">
        <v>131</v>
      </c>
      <c r="W99" s="483"/>
      <c r="X99" s="484"/>
      <c r="Y99" s="485"/>
      <c r="AA99" s="51"/>
      <c r="AB99" s="72">
        <f t="shared" ref="AB99" si="112">J99</f>
        <v>0</v>
      </c>
      <c r="AC99" s="73">
        <f t="shared" ref="AC99" si="113">M99</f>
        <v>0</v>
      </c>
      <c r="AD99" s="74">
        <f t="shared" ref="AD99" si="114">O99</f>
        <v>0</v>
      </c>
    </row>
    <row r="100" spans="2:30" ht="13.5" customHeight="1">
      <c r="B100" s="489"/>
      <c r="C100" s="491"/>
      <c r="D100" s="491"/>
      <c r="E100" s="491"/>
      <c r="F100" s="491"/>
      <c r="G100" s="491"/>
      <c r="H100" s="491"/>
      <c r="I100" s="491"/>
      <c r="J100" s="75" t="s">
        <v>132</v>
      </c>
      <c r="K100" s="76"/>
      <c r="L100" s="77" t="s">
        <v>133</v>
      </c>
      <c r="M100" s="78"/>
      <c r="N100" s="79" t="s">
        <v>134</v>
      </c>
      <c r="O100" s="80">
        <f>K100*M100</f>
        <v>0</v>
      </c>
      <c r="P100" s="81"/>
      <c r="Q100" s="75" t="s">
        <v>135</v>
      </c>
      <c r="R100" s="486" t="s">
        <v>136</v>
      </c>
      <c r="S100" s="486"/>
      <c r="T100" s="486"/>
      <c r="U100" s="486"/>
      <c r="V100" s="81" t="s">
        <v>137</v>
      </c>
      <c r="W100" s="483"/>
      <c r="X100" s="484"/>
      <c r="Y100" s="485"/>
      <c r="AA100" s="51"/>
      <c r="AB100" s="72"/>
      <c r="AC100" s="82"/>
      <c r="AD100" s="83"/>
    </row>
    <row r="101" spans="2:30" ht="24.9" customHeight="1">
      <c r="B101" s="489">
        <v>10</v>
      </c>
      <c r="C101" s="490"/>
      <c r="D101" s="490"/>
      <c r="E101" s="490"/>
      <c r="F101" s="490"/>
      <c r="G101" s="490"/>
      <c r="H101" s="490"/>
      <c r="I101" s="490"/>
      <c r="J101" s="68"/>
      <c r="K101" s="482"/>
      <c r="L101" s="482"/>
      <c r="M101" s="492"/>
      <c r="N101" s="492"/>
      <c r="O101" s="502"/>
      <c r="P101" s="502"/>
      <c r="Q101" s="482"/>
      <c r="R101" s="482"/>
      <c r="S101" s="98"/>
      <c r="T101" s="101" t="s">
        <v>111</v>
      </c>
      <c r="U101" s="98"/>
      <c r="V101" s="101" t="s">
        <v>131</v>
      </c>
      <c r="W101" s="483"/>
      <c r="X101" s="484"/>
      <c r="Y101" s="485"/>
      <c r="AA101" s="51"/>
      <c r="AB101" s="72">
        <f t="shared" ref="AB101" si="115">J101</f>
        <v>0</v>
      </c>
      <c r="AC101" s="73">
        <f t="shared" ref="AC101" si="116">M101</f>
        <v>0</v>
      </c>
      <c r="AD101" s="74">
        <f t="shared" ref="AD101" si="117">O101</f>
        <v>0</v>
      </c>
    </row>
    <row r="102" spans="2:30" ht="13.5" customHeight="1">
      <c r="B102" s="489"/>
      <c r="C102" s="491"/>
      <c r="D102" s="491"/>
      <c r="E102" s="491"/>
      <c r="F102" s="491"/>
      <c r="G102" s="491"/>
      <c r="H102" s="491"/>
      <c r="I102" s="491"/>
      <c r="J102" s="75" t="s">
        <v>132</v>
      </c>
      <c r="K102" s="76"/>
      <c r="L102" s="77" t="s">
        <v>133</v>
      </c>
      <c r="M102" s="78"/>
      <c r="N102" s="79" t="s">
        <v>134</v>
      </c>
      <c r="O102" s="80">
        <f>K102*M102</f>
        <v>0</v>
      </c>
      <c r="P102" s="81"/>
      <c r="Q102" s="75" t="s">
        <v>135</v>
      </c>
      <c r="R102" s="486" t="s">
        <v>136</v>
      </c>
      <c r="S102" s="486"/>
      <c r="T102" s="486"/>
      <c r="U102" s="486"/>
      <c r="V102" s="81" t="s">
        <v>137</v>
      </c>
      <c r="W102" s="483"/>
      <c r="X102" s="484"/>
      <c r="Y102" s="485"/>
      <c r="AA102" s="51"/>
      <c r="AB102" s="72"/>
      <c r="AC102" s="82"/>
      <c r="AD102" s="83"/>
    </row>
    <row r="103" spans="2:30" s="105" customFormat="1">
      <c r="B103" s="109"/>
      <c r="C103" s="110"/>
      <c r="D103" s="110"/>
      <c r="E103" s="110"/>
      <c r="F103" s="110"/>
      <c r="G103" s="110"/>
      <c r="H103" s="110"/>
      <c r="I103" s="110"/>
      <c r="J103" s="110"/>
      <c r="K103" s="111"/>
      <c r="L103" s="112"/>
      <c r="M103" s="113"/>
      <c r="N103" s="114"/>
      <c r="O103" s="115"/>
      <c r="P103" s="112"/>
      <c r="Q103" s="116"/>
      <c r="R103" s="116"/>
      <c r="S103" s="117"/>
      <c r="T103" s="117"/>
      <c r="U103" s="117"/>
      <c r="V103" s="117"/>
      <c r="W103" s="106"/>
      <c r="X103" s="106"/>
      <c r="AB103" s="107"/>
    </row>
    <row r="104" spans="2:30" s="105" customFormat="1">
      <c r="B104" s="109"/>
      <c r="C104" s="110"/>
      <c r="D104" s="110"/>
      <c r="E104" s="110"/>
      <c r="F104" s="110"/>
      <c r="G104" s="110"/>
      <c r="H104" s="110"/>
      <c r="I104" s="110"/>
      <c r="J104" s="110"/>
      <c r="K104" s="111"/>
      <c r="L104" s="112"/>
      <c r="M104" s="113"/>
      <c r="N104" s="114"/>
      <c r="O104" s="115"/>
      <c r="P104" s="112"/>
      <c r="Q104" s="116"/>
      <c r="R104" s="116"/>
      <c r="S104" s="117"/>
      <c r="T104" s="117"/>
      <c r="U104" s="117"/>
      <c r="V104" s="117"/>
      <c r="W104" s="106"/>
      <c r="X104" s="106"/>
      <c r="AB104" s="107"/>
    </row>
    <row r="105" spans="2:30" s="105" customFormat="1" ht="16.2">
      <c r="B105" s="58"/>
      <c r="C105" s="59" t="s">
        <v>157</v>
      </c>
      <c r="D105" s="59"/>
      <c r="E105" s="58"/>
      <c r="F105" s="58"/>
      <c r="G105" s="58"/>
      <c r="H105" s="58"/>
      <c r="I105" s="58"/>
      <c r="J105" s="58"/>
      <c r="K105" s="58"/>
      <c r="L105" s="58"/>
      <c r="M105" s="51"/>
      <c r="N105" s="55"/>
      <c r="O105" s="55"/>
      <c r="P105" s="55"/>
      <c r="Q105" s="55"/>
      <c r="R105" s="55"/>
      <c r="S105" s="60"/>
      <c r="T105" s="55"/>
      <c r="U105" s="55"/>
      <c r="V105" s="55"/>
      <c r="W105" s="51"/>
      <c r="X105" s="51"/>
      <c r="AB105" s="60"/>
      <c r="AC105" s="60"/>
      <c r="AD105" s="60"/>
    </row>
    <row r="106" spans="2:30" s="105" customFormat="1" ht="4.5" customHeight="1">
      <c r="B106" s="109"/>
      <c r="C106" s="110"/>
      <c r="D106" s="110"/>
      <c r="E106" s="110"/>
      <c r="F106" s="110"/>
      <c r="G106" s="110"/>
      <c r="H106" s="110"/>
      <c r="I106" s="110"/>
      <c r="J106" s="110"/>
      <c r="K106" s="111"/>
      <c r="L106" s="112"/>
      <c r="M106" s="113"/>
      <c r="N106" s="114"/>
      <c r="O106" s="115"/>
      <c r="P106" s="112"/>
      <c r="Q106" s="116"/>
      <c r="R106" s="116"/>
      <c r="S106" s="117"/>
      <c r="T106" s="117"/>
      <c r="U106" s="117"/>
      <c r="V106" s="117"/>
      <c r="W106" s="106"/>
      <c r="X106" s="106"/>
      <c r="AB106" s="107"/>
    </row>
    <row r="107" spans="2:30" s="105" customFormat="1" ht="22.5" customHeight="1">
      <c r="B107" s="64" t="s">
        <v>118</v>
      </c>
      <c r="C107" s="475" t="s">
        <v>119</v>
      </c>
      <c r="D107" s="475"/>
      <c r="E107" s="475" t="s">
        <v>120</v>
      </c>
      <c r="F107" s="475"/>
      <c r="G107" s="475"/>
      <c r="H107" s="475" t="s">
        <v>121</v>
      </c>
      <c r="I107" s="475"/>
      <c r="J107" s="118" t="s">
        <v>122</v>
      </c>
      <c r="K107" s="476" t="s">
        <v>123</v>
      </c>
      <c r="L107" s="476"/>
      <c r="M107" s="475" t="s">
        <v>124</v>
      </c>
      <c r="N107" s="475"/>
      <c r="O107" s="477" t="s">
        <v>156</v>
      </c>
      <c r="P107" s="478"/>
      <c r="Q107" s="475" t="s">
        <v>126</v>
      </c>
      <c r="R107" s="475"/>
      <c r="S107" s="475" t="s">
        <v>127</v>
      </c>
      <c r="T107" s="475"/>
      <c r="U107" s="475"/>
      <c r="V107" s="475"/>
      <c r="W107" s="475" t="s">
        <v>128</v>
      </c>
      <c r="X107" s="475"/>
      <c r="Y107" s="504"/>
      <c r="AB107" s="66" t="s">
        <v>122</v>
      </c>
      <c r="AC107" s="97" t="s">
        <v>124</v>
      </c>
      <c r="AD107" s="67" t="s">
        <v>129</v>
      </c>
    </row>
    <row r="108" spans="2:30" ht="24.9" customHeight="1">
      <c r="B108" s="489">
        <v>1</v>
      </c>
      <c r="C108" s="490"/>
      <c r="D108" s="490"/>
      <c r="E108" s="490"/>
      <c r="F108" s="490"/>
      <c r="G108" s="490"/>
      <c r="H108" s="505"/>
      <c r="I108" s="505"/>
      <c r="J108" s="120"/>
      <c r="K108" s="507"/>
      <c r="L108" s="507"/>
      <c r="M108" s="492"/>
      <c r="N108" s="492"/>
      <c r="O108" s="502"/>
      <c r="P108" s="502"/>
      <c r="Q108" s="482"/>
      <c r="R108" s="482"/>
      <c r="S108" s="121"/>
      <c r="T108" s="101" t="s">
        <v>111</v>
      </c>
      <c r="U108" s="122"/>
      <c r="V108" s="101" t="s">
        <v>131</v>
      </c>
      <c r="W108" s="483"/>
      <c r="X108" s="484"/>
      <c r="Y108" s="485"/>
      <c r="AA108" s="51"/>
      <c r="AB108" s="72">
        <f>J108</f>
        <v>0</v>
      </c>
      <c r="AC108" s="73">
        <f>M108</f>
        <v>0</v>
      </c>
      <c r="AD108" s="74">
        <f>O108</f>
        <v>0</v>
      </c>
    </row>
    <row r="109" spans="2:30" ht="13.5" customHeight="1">
      <c r="B109" s="489"/>
      <c r="C109" s="491"/>
      <c r="D109" s="491"/>
      <c r="E109" s="491"/>
      <c r="F109" s="491"/>
      <c r="G109" s="491"/>
      <c r="H109" s="506"/>
      <c r="I109" s="506"/>
      <c r="J109" s="75" t="s">
        <v>132</v>
      </c>
      <c r="K109" s="76"/>
      <c r="L109" s="77" t="s">
        <v>133</v>
      </c>
      <c r="M109" s="78"/>
      <c r="N109" s="79" t="s">
        <v>134</v>
      </c>
      <c r="O109" s="80">
        <f>K109*M109</f>
        <v>0</v>
      </c>
      <c r="P109" s="81"/>
      <c r="Q109" s="75" t="s">
        <v>135</v>
      </c>
      <c r="R109" s="486" t="s">
        <v>136</v>
      </c>
      <c r="S109" s="486"/>
      <c r="T109" s="486"/>
      <c r="U109" s="486"/>
      <c r="V109" s="81" t="s">
        <v>137</v>
      </c>
      <c r="W109" s="483"/>
      <c r="X109" s="484"/>
      <c r="Y109" s="485"/>
      <c r="AA109" s="51"/>
      <c r="AB109" s="72"/>
      <c r="AC109" s="82"/>
      <c r="AD109" s="83"/>
    </row>
    <row r="110" spans="2:30" ht="24.9" customHeight="1">
      <c r="B110" s="489">
        <v>2</v>
      </c>
      <c r="C110" s="490"/>
      <c r="D110" s="490"/>
      <c r="E110" s="490"/>
      <c r="F110" s="490"/>
      <c r="G110" s="490"/>
      <c r="H110" s="505"/>
      <c r="I110" s="505"/>
      <c r="J110" s="120"/>
      <c r="K110" s="507"/>
      <c r="L110" s="507"/>
      <c r="M110" s="492"/>
      <c r="N110" s="492"/>
      <c r="O110" s="502"/>
      <c r="P110" s="502"/>
      <c r="Q110" s="482"/>
      <c r="R110" s="482"/>
      <c r="S110" s="121"/>
      <c r="T110" s="101" t="s">
        <v>111</v>
      </c>
      <c r="U110" s="122"/>
      <c r="V110" s="101" t="s">
        <v>131</v>
      </c>
      <c r="W110" s="483"/>
      <c r="X110" s="484"/>
      <c r="Y110" s="485"/>
      <c r="AA110" s="51"/>
      <c r="AB110" s="72">
        <f t="shared" ref="AB110" si="118">J110</f>
        <v>0</v>
      </c>
      <c r="AC110" s="73">
        <f t="shared" ref="AC110" si="119">M110</f>
        <v>0</v>
      </c>
      <c r="AD110" s="74">
        <f t="shared" ref="AD110" si="120">O110</f>
        <v>0</v>
      </c>
    </row>
    <row r="111" spans="2:30" ht="13.5" customHeight="1">
      <c r="B111" s="489"/>
      <c r="C111" s="491"/>
      <c r="D111" s="491"/>
      <c r="E111" s="491"/>
      <c r="F111" s="491"/>
      <c r="G111" s="491"/>
      <c r="H111" s="506"/>
      <c r="I111" s="506"/>
      <c r="J111" s="75" t="s">
        <v>132</v>
      </c>
      <c r="K111" s="76"/>
      <c r="L111" s="77" t="s">
        <v>133</v>
      </c>
      <c r="M111" s="78"/>
      <c r="N111" s="79" t="s">
        <v>134</v>
      </c>
      <c r="O111" s="80">
        <f>K111*M111</f>
        <v>0</v>
      </c>
      <c r="P111" s="81"/>
      <c r="Q111" s="75" t="s">
        <v>135</v>
      </c>
      <c r="R111" s="486" t="s">
        <v>136</v>
      </c>
      <c r="S111" s="486"/>
      <c r="T111" s="486"/>
      <c r="U111" s="486"/>
      <c r="V111" s="81" t="s">
        <v>137</v>
      </c>
      <c r="W111" s="483"/>
      <c r="X111" s="484"/>
      <c r="Y111" s="485"/>
      <c r="AA111" s="51"/>
      <c r="AB111" s="72"/>
      <c r="AC111" s="82"/>
      <c r="AD111" s="83"/>
    </row>
    <row r="112" spans="2:30" s="105" customFormat="1">
      <c r="B112" s="109"/>
      <c r="C112" s="110"/>
      <c r="D112" s="110"/>
      <c r="E112" s="110"/>
      <c r="F112" s="110"/>
      <c r="G112" s="110"/>
      <c r="H112" s="110"/>
      <c r="I112" s="110"/>
      <c r="J112" s="110"/>
      <c r="K112" s="111"/>
      <c r="L112" s="112"/>
      <c r="M112" s="113"/>
      <c r="N112" s="114"/>
      <c r="O112" s="115"/>
      <c r="P112" s="112"/>
      <c r="Q112" s="116"/>
      <c r="R112" s="116"/>
      <c r="S112" s="117"/>
      <c r="T112" s="117"/>
      <c r="U112" s="117"/>
      <c r="V112" s="117"/>
      <c r="W112" s="106"/>
      <c r="X112" s="106"/>
      <c r="AB112" s="107"/>
    </row>
    <row r="113" spans="2:30" s="105" customFormat="1">
      <c r="B113" s="109"/>
      <c r="C113" s="110"/>
      <c r="D113" s="110"/>
      <c r="E113" s="110"/>
      <c r="F113" s="110"/>
      <c r="G113" s="110"/>
      <c r="H113" s="110"/>
      <c r="I113" s="110"/>
      <c r="J113" s="110"/>
      <c r="K113" s="111"/>
      <c r="L113" s="112"/>
      <c r="M113" s="113"/>
      <c r="N113" s="114"/>
      <c r="O113" s="115"/>
      <c r="P113" s="112"/>
      <c r="Q113" s="116"/>
      <c r="R113" s="116"/>
      <c r="S113" s="117"/>
      <c r="T113" s="117"/>
      <c r="U113" s="117"/>
      <c r="V113" s="117"/>
      <c r="W113" s="106"/>
      <c r="X113" s="106"/>
      <c r="AB113" s="107"/>
    </row>
    <row r="114" spans="2:30" s="105" customFormat="1" ht="16.2">
      <c r="B114" s="58"/>
      <c r="C114" s="59" t="s">
        <v>158</v>
      </c>
      <c r="D114" s="59"/>
      <c r="E114" s="58"/>
      <c r="F114" s="58"/>
      <c r="G114" s="58"/>
      <c r="H114" s="58"/>
      <c r="I114" s="58"/>
      <c r="J114" s="58"/>
      <c r="K114" s="58"/>
      <c r="L114" s="58"/>
      <c r="M114" s="51"/>
      <c r="N114" s="55"/>
      <c r="O114" s="55"/>
      <c r="P114" s="55"/>
      <c r="Q114" s="55"/>
      <c r="R114" s="55"/>
      <c r="S114" s="60"/>
      <c r="T114" s="55"/>
      <c r="U114" s="55"/>
      <c r="V114" s="55"/>
      <c r="W114" s="51"/>
      <c r="X114" s="51"/>
      <c r="AB114" s="107"/>
    </row>
    <row r="115" spans="2:30" ht="4.5" customHeight="1">
      <c r="AA115" s="51"/>
    </row>
    <row r="116" spans="2:30" s="105" customFormat="1" ht="22.5" customHeight="1">
      <c r="B116" s="64" t="s">
        <v>118</v>
      </c>
      <c r="C116" s="475" t="s">
        <v>119</v>
      </c>
      <c r="D116" s="475"/>
      <c r="E116" s="475" t="s">
        <v>120</v>
      </c>
      <c r="F116" s="475"/>
      <c r="G116" s="475"/>
      <c r="H116" s="475" t="s">
        <v>121</v>
      </c>
      <c r="I116" s="475"/>
      <c r="J116" s="118" t="s">
        <v>122</v>
      </c>
      <c r="K116" s="476" t="s">
        <v>123</v>
      </c>
      <c r="L116" s="476"/>
      <c r="M116" s="475" t="s">
        <v>124</v>
      </c>
      <c r="N116" s="475"/>
      <c r="O116" s="477" t="s">
        <v>156</v>
      </c>
      <c r="P116" s="478"/>
      <c r="Q116" s="475" t="s">
        <v>126</v>
      </c>
      <c r="R116" s="475"/>
      <c r="S116" s="475" t="s">
        <v>127</v>
      </c>
      <c r="T116" s="475"/>
      <c r="U116" s="475"/>
      <c r="V116" s="475"/>
      <c r="W116" s="475" t="s">
        <v>128</v>
      </c>
      <c r="X116" s="475"/>
      <c r="Y116" s="504"/>
      <c r="AB116" s="66" t="s">
        <v>122</v>
      </c>
      <c r="AC116" s="97" t="s">
        <v>124</v>
      </c>
      <c r="AD116" s="67" t="s">
        <v>129</v>
      </c>
    </row>
    <row r="117" spans="2:30" ht="24.9" customHeight="1">
      <c r="B117" s="489">
        <v>1</v>
      </c>
      <c r="C117" s="490"/>
      <c r="D117" s="490"/>
      <c r="E117" s="490"/>
      <c r="F117" s="490"/>
      <c r="G117" s="490"/>
      <c r="H117" s="490"/>
      <c r="I117" s="490"/>
      <c r="J117" s="68" t="s">
        <v>159</v>
      </c>
      <c r="K117" s="507"/>
      <c r="L117" s="507"/>
      <c r="M117" s="492"/>
      <c r="N117" s="492"/>
      <c r="O117" s="502"/>
      <c r="P117" s="502"/>
      <c r="Q117" s="482"/>
      <c r="R117" s="482"/>
      <c r="S117" s="121"/>
      <c r="T117" s="101" t="s">
        <v>111</v>
      </c>
      <c r="U117" s="122"/>
      <c r="V117" s="101" t="s">
        <v>131</v>
      </c>
      <c r="W117" s="483"/>
      <c r="X117" s="484"/>
      <c r="Y117" s="485"/>
      <c r="AA117" s="51"/>
      <c r="AB117" s="72" t="str">
        <f>J117</f>
        <v>基準</v>
      </c>
      <c r="AC117" s="73">
        <f>M117</f>
        <v>0</v>
      </c>
      <c r="AD117" s="74">
        <f>O117</f>
        <v>0</v>
      </c>
    </row>
    <row r="118" spans="2:30" ht="13.5" customHeight="1">
      <c r="B118" s="489"/>
      <c r="C118" s="491"/>
      <c r="D118" s="491"/>
      <c r="E118" s="491"/>
      <c r="F118" s="491"/>
      <c r="G118" s="491"/>
      <c r="H118" s="491"/>
      <c r="I118" s="491"/>
      <c r="J118" s="75" t="s">
        <v>132</v>
      </c>
      <c r="K118" s="76"/>
      <c r="L118" s="77" t="s">
        <v>133</v>
      </c>
      <c r="M118" s="78"/>
      <c r="N118" s="79" t="s">
        <v>134</v>
      </c>
      <c r="O118" s="80">
        <f>K118*M118</f>
        <v>0</v>
      </c>
      <c r="P118" s="81"/>
      <c r="Q118" s="75" t="s">
        <v>135</v>
      </c>
      <c r="R118" s="486" t="s">
        <v>136</v>
      </c>
      <c r="S118" s="486"/>
      <c r="T118" s="486"/>
      <c r="U118" s="486"/>
      <c r="V118" s="81" t="s">
        <v>137</v>
      </c>
      <c r="W118" s="483"/>
      <c r="X118" s="484"/>
      <c r="Y118" s="485"/>
      <c r="AA118" s="51"/>
      <c r="AB118" s="72"/>
      <c r="AC118" s="82"/>
      <c r="AD118" s="83"/>
    </row>
    <row r="119" spans="2:30" ht="24.9" customHeight="1">
      <c r="B119" s="489">
        <v>2</v>
      </c>
      <c r="C119" s="490"/>
      <c r="D119" s="490"/>
      <c r="E119" s="490"/>
      <c r="F119" s="490"/>
      <c r="G119" s="490"/>
      <c r="H119" s="490"/>
      <c r="I119" s="490"/>
      <c r="J119" s="68"/>
      <c r="K119" s="507"/>
      <c r="L119" s="507"/>
      <c r="M119" s="492"/>
      <c r="N119" s="492"/>
      <c r="O119" s="502"/>
      <c r="P119" s="502"/>
      <c r="Q119" s="482"/>
      <c r="R119" s="482"/>
      <c r="S119" s="121"/>
      <c r="T119" s="101" t="s">
        <v>111</v>
      </c>
      <c r="U119" s="122"/>
      <c r="V119" s="101" t="s">
        <v>131</v>
      </c>
      <c r="W119" s="483"/>
      <c r="X119" s="484"/>
      <c r="Y119" s="485"/>
      <c r="AA119" s="51"/>
      <c r="AB119" s="72">
        <f>J119</f>
        <v>0</v>
      </c>
      <c r="AC119" s="73">
        <f>M119</f>
        <v>0</v>
      </c>
      <c r="AD119" s="74">
        <f>O119</f>
        <v>0</v>
      </c>
    </row>
    <row r="120" spans="2:30" ht="13.5" customHeight="1">
      <c r="B120" s="489"/>
      <c r="C120" s="491"/>
      <c r="D120" s="491"/>
      <c r="E120" s="491"/>
      <c r="F120" s="491"/>
      <c r="G120" s="491"/>
      <c r="H120" s="491"/>
      <c r="I120" s="491"/>
      <c r="J120" s="75" t="s">
        <v>132</v>
      </c>
      <c r="K120" s="76"/>
      <c r="L120" s="77" t="s">
        <v>133</v>
      </c>
      <c r="M120" s="78"/>
      <c r="N120" s="79" t="s">
        <v>134</v>
      </c>
      <c r="O120" s="80">
        <f>K120*M120</f>
        <v>0</v>
      </c>
      <c r="P120" s="81"/>
      <c r="Q120" s="75" t="s">
        <v>135</v>
      </c>
      <c r="R120" s="486" t="s">
        <v>160</v>
      </c>
      <c r="S120" s="486"/>
      <c r="T120" s="486"/>
      <c r="U120" s="486"/>
      <c r="V120" s="81" t="s">
        <v>137</v>
      </c>
      <c r="W120" s="483"/>
      <c r="X120" s="484"/>
      <c r="Y120" s="485"/>
      <c r="AA120" s="51"/>
      <c r="AB120" s="72"/>
      <c r="AC120" s="82"/>
      <c r="AD120" s="83"/>
    </row>
  </sheetData>
  <sheetProtection sheet="1" objects="1" scenarios="1"/>
  <mergeCells count="478">
    <mergeCell ref="W119:Y120"/>
    <mergeCell ref="R120:U120"/>
    <mergeCell ref="R118:U118"/>
    <mergeCell ref="B119:B120"/>
    <mergeCell ref="C119:D120"/>
    <mergeCell ref="E119:G120"/>
    <mergeCell ref="H119:I120"/>
    <mergeCell ref="K119:L119"/>
    <mergeCell ref="M119:N119"/>
    <mergeCell ref="O119:P119"/>
    <mergeCell ref="Q119:R119"/>
    <mergeCell ref="B117:B118"/>
    <mergeCell ref="C117:D118"/>
    <mergeCell ref="E117:G118"/>
    <mergeCell ref="H117:I118"/>
    <mergeCell ref="K117:L117"/>
    <mergeCell ref="M117:N117"/>
    <mergeCell ref="O117:P117"/>
    <mergeCell ref="Q117:R117"/>
    <mergeCell ref="W117:Y118"/>
    <mergeCell ref="C116:D116"/>
    <mergeCell ref="E116:G116"/>
    <mergeCell ref="H116:I116"/>
    <mergeCell ref="K116:L116"/>
    <mergeCell ref="M116:N116"/>
    <mergeCell ref="O116:P116"/>
    <mergeCell ref="Q116:R116"/>
    <mergeCell ref="S116:V116"/>
    <mergeCell ref="W116:Y116"/>
    <mergeCell ref="B110:B111"/>
    <mergeCell ref="C110:D111"/>
    <mergeCell ref="E110:G111"/>
    <mergeCell ref="H110:I111"/>
    <mergeCell ref="K110:L110"/>
    <mergeCell ref="M110:N110"/>
    <mergeCell ref="O110:P110"/>
    <mergeCell ref="Q110:R110"/>
    <mergeCell ref="W110:Y111"/>
    <mergeCell ref="R111:U111"/>
    <mergeCell ref="B108:B109"/>
    <mergeCell ref="C108:D109"/>
    <mergeCell ref="E108:G109"/>
    <mergeCell ref="H108:I109"/>
    <mergeCell ref="K108:L108"/>
    <mergeCell ref="M108:N108"/>
    <mergeCell ref="O108:P108"/>
    <mergeCell ref="Q108:R108"/>
    <mergeCell ref="W108:Y109"/>
    <mergeCell ref="R109:U109"/>
    <mergeCell ref="C107:D107"/>
    <mergeCell ref="E107:G107"/>
    <mergeCell ref="H107:I107"/>
    <mergeCell ref="K107:L107"/>
    <mergeCell ref="M107:N107"/>
    <mergeCell ref="O107:P107"/>
    <mergeCell ref="Q107:R107"/>
    <mergeCell ref="S107:V107"/>
    <mergeCell ref="W107:Y107"/>
    <mergeCell ref="B101:B102"/>
    <mergeCell ref="C101:D102"/>
    <mergeCell ref="E101:G102"/>
    <mergeCell ref="H101:I102"/>
    <mergeCell ref="K101:L101"/>
    <mergeCell ref="M101:N101"/>
    <mergeCell ref="O101:P101"/>
    <mergeCell ref="Q101:R101"/>
    <mergeCell ref="W101:Y102"/>
    <mergeCell ref="R102:U102"/>
    <mergeCell ref="B99:B100"/>
    <mergeCell ref="C99:D100"/>
    <mergeCell ref="E99:G100"/>
    <mergeCell ref="H99:I100"/>
    <mergeCell ref="K99:L99"/>
    <mergeCell ref="M99:N99"/>
    <mergeCell ref="O99:P99"/>
    <mergeCell ref="Q99:R99"/>
    <mergeCell ref="W99:Y100"/>
    <mergeCell ref="R100:U100"/>
    <mergeCell ref="B97:B98"/>
    <mergeCell ref="C97:D98"/>
    <mergeCell ref="E97:G98"/>
    <mergeCell ref="H97:I98"/>
    <mergeCell ref="K97:L97"/>
    <mergeCell ref="M97:N97"/>
    <mergeCell ref="O97:P97"/>
    <mergeCell ref="Q97:R97"/>
    <mergeCell ref="W97:Y98"/>
    <mergeCell ref="R98:U98"/>
    <mergeCell ref="B95:B96"/>
    <mergeCell ref="C95:D96"/>
    <mergeCell ref="E95:G96"/>
    <mergeCell ref="H95:I96"/>
    <mergeCell ref="K95:L95"/>
    <mergeCell ref="M95:N95"/>
    <mergeCell ref="O95:P95"/>
    <mergeCell ref="Q95:R95"/>
    <mergeCell ref="W95:Y96"/>
    <mergeCell ref="R96:U96"/>
    <mergeCell ref="B93:B94"/>
    <mergeCell ref="C93:D94"/>
    <mergeCell ref="E93:G94"/>
    <mergeCell ref="H93:I94"/>
    <mergeCell ref="K93:L93"/>
    <mergeCell ref="M93:N93"/>
    <mergeCell ref="O93:P93"/>
    <mergeCell ref="Q93:R93"/>
    <mergeCell ref="W93:Y94"/>
    <mergeCell ref="R94:U94"/>
    <mergeCell ref="B91:B92"/>
    <mergeCell ref="C91:D92"/>
    <mergeCell ref="E91:G92"/>
    <mergeCell ref="H91:I92"/>
    <mergeCell ref="K91:L91"/>
    <mergeCell ref="M91:N91"/>
    <mergeCell ref="O91:P91"/>
    <mergeCell ref="Q91:R91"/>
    <mergeCell ref="W91:Y92"/>
    <mergeCell ref="R92:U92"/>
    <mergeCell ref="B89:B90"/>
    <mergeCell ref="C89:D90"/>
    <mergeCell ref="E89:G90"/>
    <mergeCell ref="H89:I90"/>
    <mergeCell ref="K89:L89"/>
    <mergeCell ref="M89:N89"/>
    <mergeCell ref="O89:P89"/>
    <mergeCell ref="Q89:R89"/>
    <mergeCell ref="W89:Y90"/>
    <mergeCell ref="R90:U90"/>
    <mergeCell ref="B87:B88"/>
    <mergeCell ref="C87:D88"/>
    <mergeCell ref="E87:G88"/>
    <mergeCell ref="H87:I88"/>
    <mergeCell ref="K87:L87"/>
    <mergeCell ref="M87:N87"/>
    <mergeCell ref="O87:P87"/>
    <mergeCell ref="Q87:R87"/>
    <mergeCell ref="W87:Y88"/>
    <mergeCell ref="R88:U88"/>
    <mergeCell ref="B85:B86"/>
    <mergeCell ref="C85:D86"/>
    <mergeCell ref="E85:G86"/>
    <mergeCell ref="H85:I86"/>
    <mergeCell ref="K85:L85"/>
    <mergeCell ref="M85:N85"/>
    <mergeCell ref="O85:P85"/>
    <mergeCell ref="Q85:R85"/>
    <mergeCell ref="W85:Y86"/>
    <mergeCell ref="R86:U86"/>
    <mergeCell ref="B83:B84"/>
    <mergeCell ref="C83:D84"/>
    <mergeCell ref="E83:G84"/>
    <mergeCell ref="H83:I84"/>
    <mergeCell ref="K83:L83"/>
    <mergeCell ref="M83:N83"/>
    <mergeCell ref="O83:P83"/>
    <mergeCell ref="Q83:R83"/>
    <mergeCell ref="W83:Y84"/>
    <mergeCell ref="R84:U84"/>
    <mergeCell ref="G80:H80"/>
    <mergeCell ref="N80:O80"/>
    <mergeCell ref="W80:X80"/>
    <mergeCell ref="C82:D82"/>
    <mergeCell ref="E82:G82"/>
    <mergeCell ref="H82:I82"/>
    <mergeCell ref="K82:L82"/>
    <mergeCell ref="M82:N82"/>
    <mergeCell ref="O82:P82"/>
    <mergeCell ref="Q82:R82"/>
    <mergeCell ref="S82:V82"/>
    <mergeCell ref="W82:Y82"/>
    <mergeCell ref="G79:H79"/>
    <mergeCell ref="N79:O79"/>
    <mergeCell ref="W79:X79"/>
    <mergeCell ref="O71:P71"/>
    <mergeCell ref="Q71:R71"/>
    <mergeCell ref="W71:Y72"/>
    <mergeCell ref="R72:U72"/>
    <mergeCell ref="G77:H77"/>
    <mergeCell ref="N77:O77"/>
    <mergeCell ref="W77:X77"/>
    <mergeCell ref="B71:B72"/>
    <mergeCell ref="C71:D72"/>
    <mergeCell ref="E71:G72"/>
    <mergeCell ref="H71:I72"/>
    <mergeCell ref="K71:L71"/>
    <mergeCell ref="M71:N71"/>
    <mergeCell ref="G78:H78"/>
    <mergeCell ref="N78:O78"/>
    <mergeCell ref="W78:X78"/>
    <mergeCell ref="B69:B70"/>
    <mergeCell ref="C69:D70"/>
    <mergeCell ref="E69:G70"/>
    <mergeCell ref="H69:I70"/>
    <mergeCell ref="K69:L69"/>
    <mergeCell ref="M69:N69"/>
    <mergeCell ref="O69:P69"/>
    <mergeCell ref="Q69:R69"/>
    <mergeCell ref="W69:Y70"/>
    <mergeCell ref="R70:U70"/>
    <mergeCell ref="B67:B68"/>
    <mergeCell ref="C67:D68"/>
    <mergeCell ref="E67:G68"/>
    <mergeCell ref="H67:I68"/>
    <mergeCell ref="K67:L67"/>
    <mergeCell ref="M67:N67"/>
    <mergeCell ref="O67:P67"/>
    <mergeCell ref="Q67:R67"/>
    <mergeCell ref="W67:Y68"/>
    <mergeCell ref="R68:U68"/>
    <mergeCell ref="B65:B66"/>
    <mergeCell ref="C65:D66"/>
    <mergeCell ref="E65:G66"/>
    <mergeCell ref="H65:I66"/>
    <mergeCell ref="K65:L65"/>
    <mergeCell ref="M65:N65"/>
    <mergeCell ref="O65:P65"/>
    <mergeCell ref="Q65:R65"/>
    <mergeCell ref="W65:Y66"/>
    <mergeCell ref="R66:U66"/>
    <mergeCell ref="B63:B64"/>
    <mergeCell ref="C63:D64"/>
    <mergeCell ref="E63:G64"/>
    <mergeCell ref="H63:I64"/>
    <mergeCell ref="K63:L63"/>
    <mergeCell ref="M63:N63"/>
    <mergeCell ref="O63:P63"/>
    <mergeCell ref="Q63:R63"/>
    <mergeCell ref="W63:Y64"/>
    <mergeCell ref="R64:U64"/>
    <mergeCell ref="B61:B62"/>
    <mergeCell ref="C61:D62"/>
    <mergeCell ref="E61:G62"/>
    <mergeCell ref="H61:I62"/>
    <mergeCell ref="K61:L61"/>
    <mergeCell ref="M61:N61"/>
    <mergeCell ref="O61:P61"/>
    <mergeCell ref="Q61:R61"/>
    <mergeCell ref="W61:Y62"/>
    <mergeCell ref="R62:U62"/>
    <mergeCell ref="B59:B60"/>
    <mergeCell ref="C59:D60"/>
    <mergeCell ref="E59:G60"/>
    <mergeCell ref="H59:I60"/>
    <mergeCell ref="K59:L59"/>
    <mergeCell ref="M59:N59"/>
    <mergeCell ref="O59:P59"/>
    <mergeCell ref="Q59:R59"/>
    <mergeCell ref="W59:Y60"/>
    <mergeCell ref="R60:U60"/>
    <mergeCell ref="B57:B58"/>
    <mergeCell ref="C57:D58"/>
    <mergeCell ref="E57:G58"/>
    <mergeCell ref="H57:I58"/>
    <mergeCell ref="K57:L57"/>
    <mergeCell ref="M57:N57"/>
    <mergeCell ref="O57:P57"/>
    <mergeCell ref="Q57:R57"/>
    <mergeCell ref="W57:Y58"/>
    <mergeCell ref="R58:U58"/>
    <mergeCell ref="B55:B56"/>
    <mergeCell ref="C55:D56"/>
    <mergeCell ref="E55:G56"/>
    <mergeCell ref="H55:I56"/>
    <mergeCell ref="K55:L55"/>
    <mergeCell ref="M55:N55"/>
    <mergeCell ref="O55:P55"/>
    <mergeCell ref="Q55:R55"/>
    <mergeCell ref="W55:Y56"/>
    <mergeCell ref="R56:U56"/>
    <mergeCell ref="B53:B54"/>
    <mergeCell ref="C53:D54"/>
    <mergeCell ref="E53:G54"/>
    <mergeCell ref="H53:I54"/>
    <mergeCell ref="K53:L53"/>
    <mergeCell ref="M53:N53"/>
    <mergeCell ref="O53:P53"/>
    <mergeCell ref="Q53:R53"/>
    <mergeCell ref="W53:Y54"/>
    <mergeCell ref="R54:U54"/>
    <mergeCell ref="B51:B52"/>
    <mergeCell ref="C51:D52"/>
    <mergeCell ref="E51:G52"/>
    <mergeCell ref="H51:I52"/>
    <mergeCell ref="K51:L51"/>
    <mergeCell ref="M51:N51"/>
    <mergeCell ref="O51:P51"/>
    <mergeCell ref="Q51:R51"/>
    <mergeCell ref="W51:Y52"/>
    <mergeCell ref="R52:U52"/>
    <mergeCell ref="B49:B50"/>
    <mergeCell ref="C49:D50"/>
    <mergeCell ref="E49:G50"/>
    <mergeCell ref="H49:I50"/>
    <mergeCell ref="K49:L49"/>
    <mergeCell ref="M49:N49"/>
    <mergeCell ref="O49:P49"/>
    <mergeCell ref="Q49:R49"/>
    <mergeCell ref="W49:Y50"/>
    <mergeCell ref="R50:U50"/>
    <mergeCell ref="B47:B48"/>
    <mergeCell ref="C47:D48"/>
    <mergeCell ref="E47:G48"/>
    <mergeCell ref="H47:I48"/>
    <mergeCell ref="K47:L47"/>
    <mergeCell ref="M47:N47"/>
    <mergeCell ref="O47:P47"/>
    <mergeCell ref="Q47:R47"/>
    <mergeCell ref="W47:Y48"/>
    <mergeCell ref="R48:U48"/>
    <mergeCell ref="B45:B46"/>
    <mergeCell ref="C45:D46"/>
    <mergeCell ref="E45:G46"/>
    <mergeCell ref="H45:I46"/>
    <mergeCell ref="K45:L45"/>
    <mergeCell ref="M45:N45"/>
    <mergeCell ref="O45:P45"/>
    <mergeCell ref="Q45:R45"/>
    <mergeCell ref="W45:Y46"/>
    <mergeCell ref="R46:U46"/>
    <mergeCell ref="B43:B44"/>
    <mergeCell ref="C43:D44"/>
    <mergeCell ref="E43:G44"/>
    <mergeCell ref="H43:I44"/>
    <mergeCell ref="K43:L43"/>
    <mergeCell ref="M43:N43"/>
    <mergeCell ref="O43:P43"/>
    <mergeCell ref="Q43:R43"/>
    <mergeCell ref="W43:Y44"/>
    <mergeCell ref="R44:U44"/>
    <mergeCell ref="B41:B42"/>
    <mergeCell ref="C41:D42"/>
    <mergeCell ref="E41:G42"/>
    <mergeCell ref="H41:I42"/>
    <mergeCell ref="K41:L41"/>
    <mergeCell ref="M41:N41"/>
    <mergeCell ref="O41:P41"/>
    <mergeCell ref="Q41:R41"/>
    <mergeCell ref="W41:Y42"/>
    <mergeCell ref="R42:U42"/>
    <mergeCell ref="B39:B40"/>
    <mergeCell ref="C39:D40"/>
    <mergeCell ref="E39:G40"/>
    <mergeCell ref="H39:I40"/>
    <mergeCell ref="K39:L39"/>
    <mergeCell ref="M39:N39"/>
    <mergeCell ref="O39:P39"/>
    <mergeCell ref="Q39:R39"/>
    <mergeCell ref="W39:Y40"/>
    <mergeCell ref="R40:U40"/>
    <mergeCell ref="B37:B38"/>
    <mergeCell ref="C37:D38"/>
    <mergeCell ref="E37:G38"/>
    <mergeCell ref="H37:I38"/>
    <mergeCell ref="K37:L37"/>
    <mergeCell ref="M37:N37"/>
    <mergeCell ref="O37:P37"/>
    <mergeCell ref="Q37:R37"/>
    <mergeCell ref="W37:Y38"/>
    <mergeCell ref="R38:U38"/>
    <mergeCell ref="B35:B36"/>
    <mergeCell ref="C35:D36"/>
    <mergeCell ref="E35:G36"/>
    <mergeCell ref="H35:I36"/>
    <mergeCell ref="K35:L35"/>
    <mergeCell ref="M35:N35"/>
    <mergeCell ref="O35:P35"/>
    <mergeCell ref="Q35:R35"/>
    <mergeCell ref="W35:Y36"/>
    <mergeCell ref="R36:U36"/>
    <mergeCell ref="B33:B34"/>
    <mergeCell ref="C33:D34"/>
    <mergeCell ref="E33:G34"/>
    <mergeCell ref="H33:I34"/>
    <mergeCell ref="K33:L33"/>
    <mergeCell ref="M33:N33"/>
    <mergeCell ref="O33:P33"/>
    <mergeCell ref="Q33:R33"/>
    <mergeCell ref="W33:Y34"/>
    <mergeCell ref="R34:U34"/>
    <mergeCell ref="B31:B32"/>
    <mergeCell ref="C31:D32"/>
    <mergeCell ref="E31:G32"/>
    <mergeCell ref="H31:I32"/>
    <mergeCell ref="K31:L31"/>
    <mergeCell ref="M31:N31"/>
    <mergeCell ref="O31:P31"/>
    <mergeCell ref="Q31:R31"/>
    <mergeCell ref="W31:Y32"/>
    <mergeCell ref="R32:U32"/>
    <mergeCell ref="B29:B30"/>
    <mergeCell ref="C29:D30"/>
    <mergeCell ref="E29:G30"/>
    <mergeCell ref="H29:I30"/>
    <mergeCell ref="K29:L29"/>
    <mergeCell ref="M29:N29"/>
    <mergeCell ref="O29:P29"/>
    <mergeCell ref="Q29:R29"/>
    <mergeCell ref="W29:Y30"/>
    <mergeCell ref="R30:U30"/>
    <mergeCell ref="B27:B28"/>
    <mergeCell ref="C27:D28"/>
    <mergeCell ref="E27:G28"/>
    <mergeCell ref="H27:I28"/>
    <mergeCell ref="K27:L27"/>
    <mergeCell ref="M27:N27"/>
    <mergeCell ref="O27:P27"/>
    <mergeCell ref="Q27:R27"/>
    <mergeCell ref="W27:Y28"/>
    <mergeCell ref="R28:U28"/>
    <mergeCell ref="B25:B26"/>
    <mergeCell ref="C25:D26"/>
    <mergeCell ref="E25:G26"/>
    <mergeCell ref="H25:I26"/>
    <mergeCell ref="K25:L25"/>
    <mergeCell ref="M25:N25"/>
    <mergeCell ref="O25:P25"/>
    <mergeCell ref="Q25:R25"/>
    <mergeCell ref="W25:Y26"/>
    <mergeCell ref="R26:U26"/>
    <mergeCell ref="W22:Y22"/>
    <mergeCell ref="B23:B24"/>
    <mergeCell ref="C23:D24"/>
    <mergeCell ref="E23:G24"/>
    <mergeCell ref="H23:I24"/>
    <mergeCell ref="K23:L23"/>
    <mergeCell ref="M23:N23"/>
    <mergeCell ref="O23:P23"/>
    <mergeCell ref="Q23:R23"/>
    <mergeCell ref="W23:Y24"/>
    <mergeCell ref="R24:U24"/>
    <mergeCell ref="H19:I19"/>
    <mergeCell ref="U19:V19"/>
    <mergeCell ref="H20:I20"/>
    <mergeCell ref="N20:O20"/>
    <mergeCell ref="U20:V20"/>
    <mergeCell ref="C22:D22"/>
    <mergeCell ref="E22:G22"/>
    <mergeCell ref="H22:I22"/>
    <mergeCell ref="K22:L22"/>
    <mergeCell ref="M22:N22"/>
    <mergeCell ref="O22:P22"/>
    <mergeCell ref="Q22:R22"/>
    <mergeCell ref="S22:V22"/>
    <mergeCell ref="G16:H16"/>
    <mergeCell ref="N16:O16"/>
    <mergeCell ref="W16:X16"/>
    <mergeCell ref="H18:I18"/>
    <mergeCell ref="O18:P18"/>
    <mergeCell ref="U18:V18"/>
    <mergeCell ref="G14:H14"/>
    <mergeCell ref="N14:O14"/>
    <mergeCell ref="W14:X14"/>
    <mergeCell ref="G15:H15"/>
    <mergeCell ref="N15:O15"/>
    <mergeCell ref="W15:X15"/>
    <mergeCell ref="O8:P8"/>
    <mergeCell ref="Q8:R8"/>
    <mergeCell ref="W8:Y9"/>
    <mergeCell ref="R9:U9"/>
    <mergeCell ref="G13:H13"/>
    <mergeCell ref="N13:O13"/>
    <mergeCell ref="W13:X13"/>
    <mergeCell ref="B8:B9"/>
    <mergeCell ref="C8:D9"/>
    <mergeCell ref="E8:G9"/>
    <mergeCell ref="H8:I9"/>
    <mergeCell ref="K8:L8"/>
    <mergeCell ref="M8:N8"/>
    <mergeCell ref="M3:X3"/>
    <mergeCell ref="C7:D7"/>
    <mergeCell ref="E7:G7"/>
    <mergeCell ref="H7:I7"/>
    <mergeCell ref="K7:L7"/>
    <mergeCell ref="M7:N7"/>
    <mergeCell ref="O7:P7"/>
    <mergeCell ref="Q7:R7"/>
    <mergeCell ref="S7:V7"/>
    <mergeCell ref="W7:Y7"/>
  </mergeCells>
  <phoneticPr fontId="2"/>
  <dataValidations count="6">
    <dataValidation type="list" imeMode="on" allowBlank="1" showInputMessage="1" showErrorMessage="1" sqref="M8:N8 M23:N23 M25:N25 M27:N27 M29:N29 M31:N31 M119:N119 M33:N33 M35:N35 M37:N37 M39:N39 M43:N43 M41:N41 M47:N47 M49:N49 M51:N51 M53:N53 M55:N55 M57:N57 M59:N59 M61:N61 M63:N63 M65:N65 M67:N67 M69:N69 M71:N71 M83:N83 M85:N85 M87:N87 M89:N89 M91:N91 M93:N93 M95:N95 M97:N97 M99:N99 M101:N101 M108:N108 M110:N110 M117:N117 M45:N45">
      <formula1>"常勤,非常勤"</formula1>
    </dataValidation>
    <dataValidation type="list" imeMode="on" allowBlank="1" showInputMessage="1" showErrorMessage="1" sqref="H23:I72">
      <formula1>"保育士,保健師,助産師,看護師,なし"</formula1>
    </dataValidation>
    <dataValidation type="list" imeMode="on" allowBlank="1" showInputMessage="1" showErrorMessage="1" sqref="J8 J23 J25 J110 J27 J31 J29 J33 J35 J37 J39 J43 J45 J47 J49 J51 J53 J55 J57 J61 J63 J65 J67 J69 J71 J59 J83 J85 J87 J89 J91 J93 J95 J97 J99 J101 J117 J119 J108 J41">
      <formula1>"基準,基準外"</formula1>
    </dataValidation>
    <dataValidation imeMode="off" allowBlank="1" showInputMessage="1" showErrorMessage="1" sqref="O23:P23 K23:L23 K27:L27 K25:L25 P26 K29:L29 K31:L31 K33:L33 K35:L35 K37:L37 P30 P34 P36 P40 K43:L43 K47:L47 K45:L45 P46 P54 K49:L49 K51:L51 K53:L53 K55:L55 K57:L57 P50 P56 J60:M60 P60 K59:L59 K61:L61 P62 J68:M68 O63:P63 K65:L65 K67:L67 P66 P68 K69:L69 K71:L71 J72:M72 P72 O64:O72 P24 J42:M42 W11 G16 W77:W80 U13:U14 S8 P42 J26:M26 K41:L41 J28:M28 J30:M30 P28 J32:M32 J34:M34 P32 J36:M36 J38:M38 J40:M40 P38 J44:M44 J46:M46 J48:M48 J50:M50 P48 J52:M52 J54:M54 P52 J58:M58 J62:M62 P58 J64:M64 K63:L63 J66:M66 P64 J70:M70 P70 J24:M24 U23 U25 U27 U29 U31 U33 U35 U37 U39 U41 U43 U45 U47 U49 U51 U53 U55 U57 U59 U61 U63 U65 U67 U69 U71 S23 S25 S27 S29 S31 S33 S35 S37 S39 S41 S43 S45 S47 S49 S51 S53 S55 S57 S59 S61 S63 S65 S67 S69 S71 G13:G14 N16 N13:N14 U16 W13:W16 P16 N1 P1 W5 K8:L8 B8:B9 O8:R9 Q6 G6:H6 W6:Y6 J9:M9 U8 J56:M56 Q23:R72 K108:L108 B23:B72 Q83:R104 P118 X76:Y76 P120 K81:N81 P81:R81 J86:M86 J88:M88 K83:L83 K85:L85 K87:L87 P84 J92:M92 K110:L110 K89:L89 W19:Y21 K101:L101 J120:M120 J109:M109 B106 K106:N106 P106:R106 B81 P98 W75 B83:B104 P102:P104 J96:M96 K112:N113 J111:M111 K103:N104 O108:O111 K91:L91 K93:L93 K95:L95 K97:L97 K99:L99 O83:O102 J84:M84 P92 J98:M98 P96 B117:B120 Q108:R111 K117:L117 K119:L119 J118:M118 Q117:R120 O117:O120 Q76 J102:M102 P100 P109 P111 J94:M94 P86 P88 P90 P94 J90:M90 U110 G80 P80 S110 G77:G78 N80 N77:N78 S119 U117 S117 U119 P112:R113 B108:B113 U108 S108 U83 U85 U87 U89 U91 U93 U95 U97 U99 U101 S83 S85 S87 S89 S91 S93 S95 S97 S99 S101 J100:M100 U77:U78 U80 G17:H17 G21:H21 W17:Y17 H19:I19 Q17 H20 O18 H18 N20:O20 U18:U20 Q19:Q21 W18 K39:L39 O24:O42 O43:P45 O46:O62"/>
    <dataValidation type="list" allowBlank="1" showInputMessage="1" showErrorMessage="1" sqref="N24 N52 N26 N28 N30 N32 N34 N36 N38 N58 N40 N42 N44 N46 N48 N50 N54 N56 N60 N62 N64 N66 N68 N70 N72 N9 N118 N102 N88 N84 N86 N109 O81 N111 O106 N100 N98 N90 N92 N94 N96 O103:O104 O112:O113 N120">
      <formula1>"日＝,週＝"</formula1>
    </dataValidation>
    <dataValidation imeMode="on" allowBlank="1" showInputMessage="1" showErrorMessage="1" sqref="T23 V23 T25 T27 T29 T31 T33 T35 T37 T39 T41 T43 T45 T47 T49 T51 T53 T55 T57 T59 T61 T63 T65 T67 T69 T71 V25 V27 V29 V31 V33 V35 V37 V39 V41 V43 V45 V47 V49 V51 V53 V55 V57 V59 V61 V63 V65 V67 V69 V71 C8:I9 T8 V8 C23:G72 W8:X9 C106:J106 J103:J104 C81:J81 C83:I104 V91 J112:J113 T83 V83 T85 T87 T89 T91 V85 V87 V89 S112:V113 S106:X106 W117:X120 T108 V108 S103:V104 V101 T93 V93 T95 T97 T99 T101 V95 V97 V99 C117:I120 T117 V117 T119 V119 C108:I113 W23:X72 W83:X104 W108:X113 T110 V110 Z77:Z80 AA75:AA76 S81:AA81 AD23:AD72"/>
  </dataValidations>
  <printOptions horizontalCentered="1"/>
  <pageMargins left="0.59055118110236227" right="0.59055118110236227" top="0.78740157480314965" bottom="0.59055118110236227" header="0.59055118110236227" footer="0.39370078740157483"/>
  <pageSetup paperSize="9" scale="68" fitToHeight="10" orientation="portrait" r:id="rId1"/>
  <headerFooter>
    <oddHeader>&amp;L第1号様式</oddHeader>
    <oddFooter>&amp;C&amp;P</oddFooter>
  </headerFooter>
  <rowBreaks count="1" manualBreakCount="1">
    <brk id="62" max="24" man="1"/>
  </rowBreaks>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D54"/>
  <sheetViews>
    <sheetView topLeftCell="A38" zoomScale="110" zoomScaleNormal="110" workbookViewId="0">
      <selection activeCell="A50" sqref="A50"/>
    </sheetView>
  </sheetViews>
  <sheetFormatPr defaultColWidth="9" defaultRowHeight="13.2"/>
  <cols>
    <col min="1" max="1" width="0.6640625" style="123" customWidth="1"/>
    <col min="2" max="2" width="2.6640625" style="123" customWidth="1"/>
    <col min="3" max="19" width="5.33203125" style="123" customWidth="1"/>
    <col min="20" max="16384" width="9" style="123"/>
  </cols>
  <sheetData>
    <row r="1" spans="1:17">
      <c r="B1" s="123" t="s">
        <v>161</v>
      </c>
    </row>
    <row r="2" spans="1:17" ht="19.2">
      <c r="A2" s="508" t="s">
        <v>42</v>
      </c>
      <c r="B2" s="508"/>
      <c r="C2" s="508"/>
      <c r="D2" s="508"/>
      <c r="E2" s="508"/>
      <c r="F2" s="508"/>
      <c r="G2" s="508"/>
      <c r="H2" s="508"/>
      <c r="I2" s="508"/>
      <c r="J2" s="508"/>
      <c r="K2" s="508"/>
      <c r="L2" s="508"/>
      <c r="M2" s="508"/>
      <c r="N2" s="508"/>
      <c r="O2" s="508"/>
      <c r="P2" s="508"/>
      <c r="Q2" s="508"/>
    </row>
    <row r="3" spans="1:17" ht="16.2">
      <c r="A3" s="124"/>
      <c r="B3" s="124"/>
      <c r="C3" s="124"/>
      <c r="D3" s="124"/>
      <c r="E3" s="124"/>
      <c r="F3" s="124"/>
      <c r="G3" s="125" t="s">
        <v>162</v>
      </c>
      <c r="H3" s="126" t="s">
        <v>19</v>
      </c>
      <c r="I3" s="127" t="str">
        <f>IF(職員名簿!N1=0,"",職員名簿!N1)</f>
        <v/>
      </c>
      <c r="J3" s="127" t="s">
        <v>111</v>
      </c>
      <c r="K3" s="127" t="str">
        <f>IF(職員名簿!P1=0,"",職員名簿!P1)</f>
        <v/>
      </c>
      <c r="L3" s="128" t="s">
        <v>163</v>
      </c>
      <c r="M3" s="129"/>
      <c r="N3" s="129"/>
      <c r="O3" s="129"/>
      <c r="P3" s="129"/>
      <c r="Q3" s="129"/>
    </row>
    <row r="4" spans="1:17">
      <c r="A4" s="124"/>
      <c r="B4" s="124"/>
      <c r="C4" s="124"/>
      <c r="D4" s="124"/>
      <c r="E4" s="124"/>
      <c r="F4" s="124"/>
      <c r="G4" s="124"/>
      <c r="H4" s="124"/>
      <c r="I4" s="129"/>
      <c r="J4" s="129"/>
      <c r="K4" s="129"/>
      <c r="L4" s="129"/>
      <c r="M4" s="129"/>
      <c r="N4" s="129"/>
      <c r="O4" s="129"/>
      <c r="P4" s="129"/>
      <c r="Q4" s="129"/>
    </row>
    <row r="5" spans="1:17" ht="16.2">
      <c r="I5" s="130" t="str">
        <f>IF(職員名簿!I3=0,"",職員名簿!I3)</f>
        <v/>
      </c>
      <c r="J5" s="131"/>
      <c r="K5" s="132" t="s">
        <v>115</v>
      </c>
      <c r="L5" s="509" t="str">
        <f>IF(職員名簿!M3=0,"",職員名簿!M3)</f>
        <v/>
      </c>
      <c r="M5" s="509"/>
      <c r="N5" s="509"/>
      <c r="O5" s="509"/>
      <c r="P5" s="509"/>
      <c r="Q5" s="509"/>
    </row>
    <row r="6" spans="1:17" ht="6" customHeight="1">
      <c r="A6" s="124"/>
      <c r="B6" s="124"/>
      <c r="C6" s="124"/>
      <c r="D6" s="124"/>
      <c r="E6" s="124"/>
      <c r="F6" s="124"/>
      <c r="G6" s="124"/>
      <c r="H6" s="124"/>
      <c r="I6" s="124"/>
      <c r="J6" s="124"/>
      <c r="K6" s="124"/>
      <c r="L6" s="124"/>
      <c r="M6" s="124"/>
      <c r="N6" s="124"/>
      <c r="O6" s="124"/>
      <c r="P6" s="124"/>
      <c r="Q6" s="124"/>
    </row>
    <row r="7" spans="1:17">
      <c r="B7" s="123" t="s">
        <v>113</v>
      </c>
      <c r="F7" s="133"/>
    </row>
    <row r="9" spans="1:17" ht="14.4">
      <c r="B9" s="134">
        <v>1</v>
      </c>
      <c r="C9" s="135" t="s">
        <v>164</v>
      </c>
    </row>
    <row r="10" spans="1:17" ht="6" customHeight="1"/>
    <row r="11" spans="1:17" ht="13.5" customHeight="1">
      <c r="C11" s="510" t="s">
        <v>165</v>
      </c>
      <c r="D11" s="511"/>
      <c r="E11" s="510" t="s">
        <v>166</v>
      </c>
      <c r="F11" s="511"/>
      <c r="G11" s="510" t="s">
        <v>167</v>
      </c>
      <c r="H11" s="511"/>
      <c r="I11" s="510" t="s">
        <v>168</v>
      </c>
      <c r="J11" s="511"/>
      <c r="K11" s="510" t="s">
        <v>169</v>
      </c>
      <c r="L11" s="511"/>
      <c r="M11" s="510" t="s">
        <v>170</v>
      </c>
      <c r="N11" s="511"/>
      <c r="O11" s="511" t="s">
        <v>84</v>
      </c>
      <c r="P11" s="511"/>
    </row>
    <row r="12" spans="1:17" ht="18.75" customHeight="1">
      <c r="C12" s="515">
        <v>12</v>
      </c>
      <c r="D12" s="515"/>
      <c r="E12" s="515">
        <v>8</v>
      </c>
      <c r="F12" s="515"/>
      <c r="G12" s="515">
        <v>8</v>
      </c>
      <c r="H12" s="515"/>
      <c r="I12" s="515">
        <v>5</v>
      </c>
      <c r="J12" s="515"/>
      <c r="K12" s="515">
        <v>7</v>
      </c>
      <c r="L12" s="515"/>
      <c r="M12" s="515"/>
      <c r="N12" s="515"/>
      <c r="O12" s="512">
        <f>SUM(C12:N12)</f>
        <v>40</v>
      </c>
      <c r="P12" s="513"/>
    </row>
    <row r="13" spans="1:17">
      <c r="C13" s="136" t="s">
        <v>171</v>
      </c>
      <c r="D13" s="123" t="s">
        <v>172</v>
      </c>
    </row>
    <row r="14" spans="1:17">
      <c r="D14" s="123" t="s">
        <v>173</v>
      </c>
    </row>
    <row r="16" spans="1:17" ht="14.4">
      <c r="B16" s="134">
        <v>2</v>
      </c>
      <c r="C16" s="135" t="s">
        <v>174</v>
      </c>
      <c r="M16" s="137"/>
      <c r="N16" s="138"/>
      <c r="O16" s="138"/>
      <c r="P16" s="138"/>
      <c r="Q16" s="138"/>
    </row>
    <row r="17" spans="1:18" ht="6" customHeight="1">
      <c r="B17" s="124"/>
      <c r="C17" s="139"/>
      <c r="M17" s="137"/>
      <c r="N17" s="138"/>
      <c r="O17" s="138"/>
      <c r="P17" s="138"/>
      <c r="Q17" s="138"/>
    </row>
    <row r="18" spans="1:18">
      <c r="A18" s="124"/>
      <c r="B18" s="124"/>
      <c r="C18" s="514" t="s">
        <v>175</v>
      </c>
      <c r="D18" s="514"/>
      <c r="E18" s="514"/>
      <c r="F18" s="514"/>
      <c r="G18" s="510" t="s">
        <v>176</v>
      </c>
      <c r="H18" s="511"/>
      <c r="I18" s="510" t="s">
        <v>177</v>
      </c>
      <c r="J18" s="511"/>
      <c r="K18" s="510" t="s">
        <v>178</v>
      </c>
      <c r="L18" s="511"/>
      <c r="M18" s="510" t="s">
        <v>179</v>
      </c>
      <c r="N18" s="511"/>
      <c r="O18" s="511" t="s">
        <v>84</v>
      </c>
      <c r="P18" s="511"/>
      <c r="Q18" s="124"/>
    </row>
    <row r="19" spans="1:18" ht="18.75" customHeight="1">
      <c r="A19" s="124"/>
      <c r="B19" s="124"/>
      <c r="C19" s="517" t="s">
        <v>180</v>
      </c>
      <c r="D19" s="517"/>
      <c r="E19" s="517"/>
      <c r="F19" s="517"/>
      <c r="G19" s="518">
        <f>C12</f>
        <v>12</v>
      </c>
      <c r="H19" s="519"/>
      <c r="I19" s="518">
        <f>SUM(E12:H12)</f>
        <v>16</v>
      </c>
      <c r="J19" s="519"/>
      <c r="K19" s="518">
        <f>I12</f>
        <v>5</v>
      </c>
      <c r="L19" s="519"/>
      <c r="M19" s="518">
        <f>SUM(K12:N12)</f>
        <v>7</v>
      </c>
      <c r="N19" s="519"/>
      <c r="O19" s="520">
        <f>SUM(G19:N19)</f>
        <v>40</v>
      </c>
      <c r="P19" s="520"/>
      <c r="Q19" s="124"/>
    </row>
    <row r="20" spans="1:18" ht="27" customHeight="1">
      <c r="A20" s="124"/>
      <c r="B20" s="124"/>
      <c r="C20" s="521" t="s">
        <v>181</v>
      </c>
      <c r="D20" s="522"/>
      <c r="E20" s="522"/>
      <c r="F20" s="522"/>
      <c r="G20" s="523">
        <f>ROUNDDOWN(G19/3,1)</f>
        <v>4</v>
      </c>
      <c r="H20" s="523"/>
      <c r="I20" s="523">
        <f>ROUNDDOWN(I19/6,1)</f>
        <v>2.6</v>
      </c>
      <c r="J20" s="523"/>
      <c r="K20" s="523">
        <f>ROUNDDOWN(K19/15,1)</f>
        <v>0.3</v>
      </c>
      <c r="L20" s="523"/>
      <c r="M20" s="523">
        <f>ROUNDDOWN(M19/30,1)</f>
        <v>0.2</v>
      </c>
      <c r="N20" s="523"/>
      <c r="O20" s="516">
        <f>ROUND(SUM(G20:N20),0)</f>
        <v>7</v>
      </c>
      <c r="P20" s="516"/>
      <c r="Q20" s="124"/>
    </row>
    <row r="21" spans="1:18">
      <c r="A21" s="124"/>
      <c r="B21" s="124"/>
      <c r="C21" s="524" t="s">
        <v>182</v>
      </c>
      <c r="D21" s="524"/>
      <c r="E21" s="524"/>
      <c r="F21" s="524"/>
      <c r="G21" s="140"/>
      <c r="H21" s="140"/>
      <c r="I21" s="140"/>
      <c r="J21" s="140"/>
      <c r="K21" s="525">
        <f>ROUNDDOWN(K19/20,1)</f>
        <v>0.2</v>
      </c>
      <c r="L21" s="525"/>
      <c r="M21" s="140"/>
      <c r="N21" s="140"/>
      <c r="O21" s="526">
        <f>ROUND(SUM(G20:J20,K21,M20),0)</f>
        <v>7</v>
      </c>
      <c r="P21" s="526"/>
      <c r="Q21" s="140"/>
    </row>
    <row r="22" spans="1:18">
      <c r="A22" s="124"/>
      <c r="B22" s="124"/>
      <c r="C22" s="141"/>
      <c r="D22" s="142"/>
      <c r="E22" s="142"/>
      <c r="F22" s="142"/>
      <c r="G22" s="140"/>
      <c r="H22" s="140"/>
      <c r="I22" s="140"/>
      <c r="J22" s="140"/>
      <c r="K22" s="140"/>
      <c r="L22" s="140"/>
      <c r="M22" s="140"/>
      <c r="N22" s="140"/>
      <c r="O22" s="140"/>
      <c r="P22" s="140"/>
      <c r="Q22" s="140"/>
    </row>
    <row r="23" spans="1:18">
      <c r="A23" s="124"/>
      <c r="B23" s="124"/>
      <c r="C23" s="514" t="s">
        <v>183</v>
      </c>
      <c r="D23" s="514"/>
      <c r="E23" s="514"/>
      <c r="F23" s="514"/>
      <c r="G23" s="510" t="s">
        <v>176</v>
      </c>
      <c r="H23" s="511"/>
      <c r="I23" s="510" t="s">
        <v>177</v>
      </c>
      <c r="J23" s="511"/>
      <c r="K23" s="510" t="s">
        <v>184</v>
      </c>
      <c r="L23" s="511"/>
      <c r="M23" s="510" t="s">
        <v>179</v>
      </c>
      <c r="N23" s="511"/>
      <c r="O23" s="511" t="s">
        <v>84</v>
      </c>
      <c r="P23" s="511"/>
      <c r="Q23" s="124"/>
    </row>
    <row r="24" spans="1:18" ht="18.75" customHeight="1">
      <c r="A24" s="124"/>
      <c r="B24" s="124"/>
      <c r="C24" s="517" t="s">
        <v>185</v>
      </c>
      <c r="D24" s="517"/>
      <c r="E24" s="517"/>
      <c r="F24" s="517"/>
      <c r="G24" s="527">
        <f>IF(児童総括表!F33="",0,児童総括表!F33)</f>
        <v>0</v>
      </c>
      <c r="H24" s="527"/>
      <c r="I24" s="527">
        <f>IF(児童総括表!I33="",0,児童総括表!I33)</f>
        <v>0</v>
      </c>
      <c r="J24" s="527"/>
      <c r="K24" s="527">
        <f>IF(児童総括表!L33="",0,児童総括表!L33)</f>
        <v>0</v>
      </c>
      <c r="L24" s="527"/>
      <c r="M24" s="527">
        <f>IF(児童総括表!O33="",0,児童総括表!O33)</f>
        <v>0</v>
      </c>
      <c r="N24" s="527"/>
      <c r="O24" s="520">
        <f>SUM(G24:N24)</f>
        <v>0</v>
      </c>
      <c r="P24" s="520"/>
      <c r="Q24" s="124"/>
    </row>
    <row r="25" spans="1:18" ht="27" customHeight="1">
      <c r="A25" s="124"/>
      <c r="B25" s="124"/>
      <c r="C25" s="521" t="s">
        <v>181</v>
      </c>
      <c r="D25" s="522"/>
      <c r="E25" s="522"/>
      <c r="F25" s="522"/>
      <c r="G25" s="523">
        <f>ROUNDDOWN(G24/3,1)</f>
        <v>0</v>
      </c>
      <c r="H25" s="523"/>
      <c r="I25" s="523">
        <f>ROUNDDOWN(I24/6,1)</f>
        <v>0</v>
      </c>
      <c r="J25" s="523"/>
      <c r="K25" s="523">
        <f>ROUNDDOWN(K24/15,1)</f>
        <v>0</v>
      </c>
      <c r="L25" s="523"/>
      <c r="M25" s="523">
        <f>ROUNDDOWN(M24/30,1)</f>
        <v>0</v>
      </c>
      <c r="N25" s="523"/>
      <c r="O25" s="516">
        <f>ROUND(SUM(G25:N25),0)</f>
        <v>0</v>
      </c>
      <c r="P25" s="516"/>
      <c r="Q25" s="124"/>
      <c r="R25" s="353"/>
    </row>
    <row r="26" spans="1:18">
      <c r="A26" s="124"/>
      <c r="B26" s="124"/>
      <c r="C26" s="524" t="s">
        <v>182</v>
      </c>
      <c r="D26" s="524"/>
      <c r="E26" s="524"/>
      <c r="F26" s="524"/>
      <c r="G26" s="140"/>
      <c r="H26" s="140"/>
      <c r="I26" s="140"/>
      <c r="J26" s="140"/>
      <c r="K26" s="525">
        <f>ROUNDDOWN(K24/20,1)</f>
        <v>0</v>
      </c>
      <c r="L26" s="525"/>
      <c r="M26" s="140"/>
      <c r="N26" s="140"/>
      <c r="O26" s="526">
        <f>ROUND(SUM(G25:J25,K26,M25),0)</f>
        <v>0</v>
      </c>
      <c r="P26" s="526"/>
      <c r="Q26" s="140"/>
      <c r="R26" s="353"/>
    </row>
    <row r="27" spans="1:18">
      <c r="A27" s="124"/>
      <c r="B27" s="124"/>
      <c r="C27" s="143" t="s">
        <v>171</v>
      </c>
      <c r="D27" s="144" t="s">
        <v>186</v>
      </c>
      <c r="P27" s="124"/>
      <c r="Q27" s="124"/>
      <c r="R27" s="353"/>
    </row>
    <row r="28" spans="1:18">
      <c r="C28" s="145"/>
      <c r="G28" s="528"/>
      <c r="H28" s="528"/>
      <c r="I28" s="528"/>
      <c r="J28" s="528"/>
      <c r="K28" s="528"/>
      <c r="L28" s="528"/>
      <c r="M28" s="528"/>
      <c r="N28" s="528"/>
      <c r="O28" s="528"/>
      <c r="R28" s="353"/>
    </row>
    <row r="29" spans="1:18" ht="18.75" customHeight="1" thickBot="1">
      <c r="C29" s="529" t="s">
        <v>187</v>
      </c>
      <c r="D29" s="530"/>
      <c r="E29" s="530"/>
      <c r="F29" s="530"/>
      <c r="G29" s="531"/>
      <c r="H29" s="532">
        <f>MAX(O20,O25)</f>
        <v>7</v>
      </c>
      <c r="I29" s="533"/>
      <c r="J29" s="146" t="s">
        <v>79</v>
      </c>
      <c r="K29" s="147" t="s">
        <v>188</v>
      </c>
      <c r="L29" s="148">
        <f>MAX(O21,O26)</f>
        <v>7</v>
      </c>
      <c r="M29" s="123" t="s">
        <v>56</v>
      </c>
      <c r="Q29" s="149"/>
      <c r="R29" s="353"/>
    </row>
    <row r="30" spans="1:18" ht="27" customHeight="1" thickBot="1">
      <c r="C30" s="534" t="s">
        <v>189</v>
      </c>
      <c r="D30" s="535"/>
      <c r="E30" s="535"/>
      <c r="F30" s="535"/>
      <c r="G30" s="536"/>
      <c r="H30" s="537">
        <f>ROUNDUP(H29*0.6,0)</f>
        <v>5</v>
      </c>
      <c r="I30" s="538"/>
      <c r="J30" s="150" t="s">
        <v>79</v>
      </c>
      <c r="K30" s="534" t="s">
        <v>190</v>
      </c>
      <c r="L30" s="535"/>
      <c r="M30" s="535"/>
      <c r="N30" s="536"/>
      <c r="O30" s="537">
        <f>IF(O20&lt;=90,H29+1,H29)</f>
        <v>8</v>
      </c>
      <c r="P30" s="538"/>
      <c r="Q30" s="150" t="s">
        <v>79</v>
      </c>
      <c r="R30" s="353"/>
    </row>
    <row r="31" spans="1:18" s="151" customFormat="1">
      <c r="C31" s="539" t="s">
        <v>191</v>
      </c>
      <c r="D31" s="539"/>
      <c r="E31" s="539"/>
      <c r="F31" s="539"/>
      <c r="G31" s="539"/>
      <c r="H31" s="540">
        <f>ROUNDUP(L29*0.6,0)</f>
        <v>5</v>
      </c>
      <c r="I31" s="540"/>
      <c r="J31" s="152"/>
      <c r="K31" s="539" t="s">
        <v>192</v>
      </c>
      <c r="L31" s="539"/>
      <c r="M31" s="539"/>
      <c r="N31" s="539"/>
      <c r="O31" s="541">
        <f>IF(O20&lt;=90,L29+1,L29)</f>
        <v>8</v>
      </c>
      <c r="P31" s="541"/>
      <c r="Q31" s="152"/>
      <c r="R31" s="353"/>
    </row>
    <row r="32" spans="1:18">
      <c r="C32" s="145"/>
      <c r="K32" s="153"/>
      <c r="L32" s="153" t="s">
        <v>193</v>
      </c>
      <c r="M32" s="145"/>
      <c r="N32" s="145"/>
      <c r="O32" s="145"/>
      <c r="P32" s="145"/>
      <c r="Q32" s="145"/>
      <c r="R32" s="353"/>
    </row>
    <row r="33" spans="2:30" s="151" customFormat="1">
      <c r="R33" s="353"/>
    </row>
    <row r="34" spans="2:30" ht="14.4">
      <c r="B34" s="134">
        <v>3</v>
      </c>
      <c r="C34" s="135" t="s">
        <v>194</v>
      </c>
      <c r="D34" s="154"/>
      <c r="E34" s="154"/>
      <c r="F34" s="154"/>
      <c r="G34" s="154"/>
      <c r="J34" s="136"/>
      <c r="L34" s="145"/>
      <c r="M34" s="145"/>
      <c r="N34" s="145"/>
      <c r="O34" s="145"/>
      <c r="P34" s="145"/>
      <c r="Q34" s="155"/>
      <c r="R34" s="353"/>
    </row>
    <row r="35" spans="2:30" s="151" customFormat="1" ht="6" customHeight="1">
      <c r="B35" s="152"/>
      <c r="D35" s="156"/>
      <c r="E35" s="156"/>
      <c r="F35" s="156"/>
      <c r="G35" s="156"/>
      <c r="J35" s="157"/>
      <c r="Q35" s="157"/>
      <c r="R35" s="353"/>
    </row>
    <row r="36" spans="2:30">
      <c r="C36" s="158"/>
      <c r="D36" s="159"/>
      <c r="E36" s="159"/>
      <c r="F36" s="160"/>
      <c r="G36" s="542" t="s">
        <v>195</v>
      </c>
      <c r="H36" s="543"/>
      <c r="I36" s="544"/>
      <c r="J36" s="545" t="s">
        <v>196</v>
      </c>
      <c r="K36" s="546"/>
      <c r="L36" s="546"/>
      <c r="M36" s="547"/>
      <c r="N36" s="510" t="s">
        <v>197</v>
      </c>
      <c r="O36" s="510"/>
      <c r="P36" s="510"/>
      <c r="Q36" s="510"/>
      <c r="R36" s="353"/>
    </row>
    <row r="37" spans="2:30" ht="24.9" customHeight="1">
      <c r="C37" s="548" t="s">
        <v>198</v>
      </c>
      <c r="D37" s="549"/>
      <c r="E37" s="161" t="s">
        <v>199</v>
      </c>
      <c r="F37" s="162"/>
      <c r="G37" s="552" t="str">
        <f>IF(職員名簿!H18=0,"",職員名簿!H18)</f>
        <v/>
      </c>
      <c r="H37" s="553"/>
      <c r="I37" s="163" t="s">
        <v>79</v>
      </c>
      <c r="J37" s="554"/>
      <c r="K37" s="554"/>
      <c r="L37" s="554"/>
      <c r="M37" s="554"/>
      <c r="N37" s="510"/>
      <c r="O37" s="510"/>
      <c r="P37" s="510"/>
      <c r="Q37" s="510"/>
      <c r="R37" s="353"/>
    </row>
    <row r="38" spans="2:30" ht="24.9" customHeight="1">
      <c r="C38" s="550"/>
      <c r="D38" s="551"/>
      <c r="E38" s="164" t="s">
        <v>200</v>
      </c>
      <c r="F38" s="165"/>
      <c r="G38" s="555" t="str">
        <f>IF(職員名簿!U18=0,"",職員名簿!U18)</f>
        <v/>
      </c>
      <c r="H38" s="556"/>
      <c r="I38" s="165" t="s">
        <v>79</v>
      </c>
      <c r="J38" s="554"/>
      <c r="K38" s="554"/>
      <c r="L38" s="554"/>
      <c r="M38" s="554"/>
      <c r="N38" s="557" t="str">
        <f>IF(職員名簿!W11=0,"",職員名簿!W11)</f>
        <v/>
      </c>
      <c r="O38" s="558"/>
      <c r="P38" s="166" t="s">
        <v>201</v>
      </c>
      <c r="Q38" s="167"/>
      <c r="R38" s="353"/>
      <c r="W38" s="559" t="s">
        <v>202</v>
      </c>
      <c r="X38" s="560"/>
      <c r="Y38" s="560"/>
      <c r="Z38" s="561"/>
      <c r="AA38" s="559" t="s">
        <v>203</v>
      </c>
      <c r="AB38" s="560"/>
      <c r="AC38" s="560"/>
      <c r="AD38" s="561"/>
    </row>
    <row r="39" spans="2:30" ht="24.9" customHeight="1">
      <c r="C39" s="562" t="s">
        <v>204</v>
      </c>
      <c r="D39" s="563"/>
      <c r="E39" s="563"/>
      <c r="F39" s="564"/>
      <c r="G39" s="557">
        <f>IF(職員名簿!U19="","",職員名簿!U19)</f>
        <v>0</v>
      </c>
      <c r="H39" s="558"/>
      <c r="I39" s="168" t="s">
        <v>79</v>
      </c>
      <c r="J39" s="557" t="str">
        <f>IF(職員名簿!U20=0,"",職員名簿!U20)</f>
        <v/>
      </c>
      <c r="K39" s="558"/>
      <c r="L39" s="565" t="s">
        <v>205</v>
      </c>
      <c r="M39" s="566"/>
      <c r="N39" s="567" t="s">
        <v>206</v>
      </c>
      <c r="O39" s="568"/>
      <c r="P39" s="569" t="e">
        <f>IF(SUM(G37:H38)&gt;=O30,0,(O30-SUM(G37:H38))*N38)</f>
        <v>#VALUE!</v>
      </c>
      <c r="Q39" s="570"/>
      <c r="R39" s="353"/>
      <c r="W39" s="571" t="str">
        <f>IF(C43=0,"適用外",ROUNDDOWN(J39/N38,0)-1)</f>
        <v>適用外</v>
      </c>
      <c r="X39" s="572"/>
      <c r="Y39" s="572"/>
      <c r="Z39" s="573"/>
      <c r="AA39" s="574" t="str">
        <f>IF(C43=0,"適用外",(ROUNDDOWN(J39/N38,0)))</f>
        <v>適用外</v>
      </c>
      <c r="AB39" s="574"/>
      <c r="AC39" s="574"/>
      <c r="AD39" s="574"/>
    </row>
    <row r="40" spans="2:30">
      <c r="C40" s="169"/>
      <c r="D40" s="169"/>
      <c r="E40" s="169"/>
      <c r="F40" s="169"/>
      <c r="G40" s="145"/>
      <c r="H40" s="145"/>
      <c r="I40" s="145"/>
      <c r="J40" s="170"/>
      <c r="K40" s="170"/>
      <c r="L40" s="170"/>
      <c r="M40" s="170"/>
      <c r="N40" s="145"/>
      <c r="O40" s="171" t="s">
        <v>207</v>
      </c>
      <c r="P40" s="575" t="e">
        <f>IF(SUM(G37:H38)&gt;=O31,0,(O31-SUM(G37:H38))*N38)</f>
        <v>#VALUE!</v>
      </c>
      <c r="Q40" s="575"/>
      <c r="R40" s="353"/>
    </row>
    <row r="41" spans="2:30">
      <c r="B41" s="145"/>
      <c r="C41" s="172" t="s">
        <v>208</v>
      </c>
      <c r="D41" s="172"/>
      <c r="E41" s="172"/>
      <c r="F41" s="172"/>
      <c r="G41" s="173"/>
      <c r="H41" s="173"/>
      <c r="I41" s="173"/>
      <c r="J41" s="174"/>
      <c r="K41" s="174"/>
      <c r="L41" s="170"/>
      <c r="M41" s="170"/>
      <c r="N41" s="145"/>
      <c r="O41" s="145"/>
      <c r="P41" s="145"/>
      <c r="Q41" s="145"/>
      <c r="R41" s="353"/>
      <c r="X41" s="123">
        <f>IF(J50="○",1,0)</f>
        <v>0</v>
      </c>
      <c r="Y41" s="353">
        <f>IF(P50="○",1,0)</f>
        <v>1</v>
      </c>
      <c r="Z41" s="123">
        <f>IF(J51="○",1,0)</f>
        <v>0</v>
      </c>
      <c r="AA41" s="123">
        <f>IF(P51="○",1,0)</f>
        <v>1</v>
      </c>
      <c r="AB41" s="123">
        <f>SUM(X41:AA41)</f>
        <v>2</v>
      </c>
    </row>
    <row r="42" spans="2:30" ht="27" customHeight="1">
      <c r="C42" s="576" t="s">
        <v>209</v>
      </c>
      <c r="D42" s="576"/>
      <c r="E42" s="576"/>
      <c r="F42" s="576"/>
      <c r="G42" s="175"/>
      <c r="H42" s="176"/>
      <c r="I42" s="176"/>
      <c r="J42" s="176"/>
      <c r="K42" s="176"/>
      <c r="L42" s="176"/>
      <c r="M42" s="176"/>
      <c r="N42" s="176"/>
      <c r="O42" s="176"/>
      <c r="P42" s="176"/>
      <c r="Q42" s="176"/>
      <c r="R42" s="353"/>
      <c r="X42" s="353"/>
      <c r="Y42" s="353">
        <f>IF(P51="○",1,0)</f>
        <v>1</v>
      </c>
    </row>
    <row r="43" spans="2:30" ht="27" customHeight="1">
      <c r="C43" s="577">
        <f>IF(G39=0,0,IF(J39/N38-INT(J39/N38)&gt;0,INT(J39/N38),INT(J39/N38)-1))</f>
        <v>0</v>
      </c>
      <c r="D43" s="577"/>
      <c r="E43" s="577"/>
      <c r="F43" s="577"/>
      <c r="G43" s="177"/>
      <c r="H43" s="176"/>
      <c r="I43" s="176"/>
      <c r="J43" s="176"/>
      <c r="K43" s="176"/>
      <c r="L43" s="176"/>
      <c r="M43" s="176"/>
      <c r="N43" s="176"/>
      <c r="O43" s="176"/>
      <c r="P43" s="176"/>
      <c r="Q43" s="176"/>
      <c r="R43" s="353"/>
    </row>
    <row r="44" spans="2:30" ht="13.8" thickBot="1">
      <c r="B44" s="145"/>
      <c r="C44" s="178"/>
      <c r="D44" s="178"/>
      <c r="E44" s="178"/>
      <c r="F44" s="178"/>
      <c r="G44" s="179"/>
      <c r="H44" s="179"/>
      <c r="I44" s="179"/>
      <c r="J44" s="179"/>
      <c r="K44" s="179"/>
      <c r="L44" s="179"/>
      <c r="M44" s="179"/>
      <c r="N44" s="179"/>
      <c r="O44" s="179"/>
      <c r="P44" s="179"/>
      <c r="Q44" s="179"/>
      <c r="R44" s="353"/>
    </row>
    <row r="45" spans="2:30">
      <c r="C45" s="578" t="s">
        <v>210</v>
      </c>
      <c r="D45" s="579"/>
      <c r="E45" s="579"/>
      <c r="F45" s="580"/>
      <c r="G45" s="581">
        <f>SUM(G37,G38,C43)</f>
        <v>0</v>
      </c>
      <c r="H45" s="582"/>
      <c r="I45" s="585" t="s">
        <v>79</v>
      </c>
      <c r="J45" s="136"/>
      <c r="R45" s="353"/>
    </row>
    <row r="46" spans="2:30" ht="13.8" thickBot="1">
      <c r="C46" s="587" t="s">
        <v>211</v>
      </c>
      <c r="D46" s="588"/>
      <c r="E46" s="588"/>
      <c r="F46" s="589"/>
      <c r="G46" s="583"/>
      <c r="H46" s="584"/>
      <c r="I46" s="586"/>
      <c r="R46" s="353"/>
    </row>
    <row r="47" spans="2:30">
      <c r="F47" s="180"/>
      <c r="G47" s="180"/>
      <c r="R47" s="353"/>
    </row>
    <row r="48" spans="2:30" ht="14.4">
      <c r="B48" s="134">
        <v>4</v>
      </c>
      <c r="C48" s="135" t="s">
        <v>212</v>
      </c>
      <c r="F48" s="145"/>
      <c r="G48" s="145"/>
      <c r="R48" s="353"/>
    </row>
    <row r="49" spans="2:18" s="151" customFormat="1" ht="6" customHeight="1" thickBot="1">
      <c r="B49" s="156"/>
      <c r="R49" s="353"/>
    </row>
    <row r="50" spans="2:18" ht="24.9" customHeight="1" thickBot="1">
      <c r="C50" s="181" t="s">
        <v>213</v>
      </c>
      <c r="D50" s="182"/>
      <c r="E50" s="182"/>
      <c r="F50" s="182"/>
      <c r="G50" s="182"/>
      <c r="H50" s="182"/>
      <c r="I50" s="182"/>
      <c r="J50" s="590" t="str">
        <f>IF(G45&gt;=O30,"○","×")</f>
        <v>×</v>
      </c>
      <c r="K50" s="591"/>
      <c r="L50" s="592" t="s">
        <v>214</v>
      </c>
      <c r="M50" s="593"/>
      <c r="N50" s="593"/>
      <c r="O50" s="593"/>
      <c r="P50" s="590" t="str">
        <f>IF(G37&gt;=H30,"○","×")</f>
        <v>○</v>
      </c>
      <c r="Q50" s="591"/>
      <c r="R50" s="353"/>
    </row>
    <row r="51" spans="2:18" ht="24.9" customHeight="1" thickBot="1">
      <c r="C51" s="181" t="s">
        <v>215</v>
      </c>
      <c r="D51" s="182"/>
      <c r="E51" s="182"/>
      <c r="F51" s="182"/>
      <c r="G51" s="182"/>
      <c r="H51" s="182"/>
      <c r="I51" s="182"/>
      <c r="J51" s="590" t="str">
        <f>IF(G45&gt;=O31,"○","×")</f>
        <v>×</v>
      </c>
      <c r="K51" s="591"/>
      <c r="L51" s="594" t="s">
        <v>216</v>
      </c>
      <c r="M51" s="595"/>
      <c r="N51" s="595"/>
      <c r="O51" s="596"/>
      <c r="P51" s="597" t="str">
        <f>IF(G37&gt;=H31,"○","×")</f>
        <v>○</v>
      </c>
      <c r="Q51" s="598"/>
      <c r="R51" s="353"/>
    </row>
    <row r="52" spans="2:18">
      <c r="F52" s="145"/>
      <c r="G52" s="145"/>
      <c r="R52" s="353"/>
    </row>
    <row r="53" spans="2:18">
      <c r="R53" s="353"/>
    </row>
    <row r="54" spans="2:18">
      <c r="O54" s="145"/>
      <c r="Q54" s="145"/>
    </row>
  </sheetData>
  <sheetProtection sheet="1" objects="1" scenarios="1"/>
  <mergeCells count="100">
    <mergeCell ref="J50:K50"/>
    <mergeCell ref="L50:O50"/>
    <mergeCell ref="P50:Q50"/>
    <mergeCell ref="J51:K51"/>
    <mergeCell ref="L51:O51"/>
    <mergeCell ref="P51:Q51"/>
    <mergeCell ref="P40:Q40"/>
    <mergeCell ref="C42:F42"/>
    <mergeCell ref="C43:F43"/>
    <mergeCell ref="C45:F45"/>
    <mergeCell ref="G45:H46"/>
    <mergeCell ref="I45:I46"/>
    <mergeCell ref="C46:F46"/>
    <mergeCell ref="W38:Z38"/>
    <mergeCell ref="AA38:AD38"/>
    <mergeCell ref="C39:F39"/>
    <mergeCell ref="G39:H39"/>
    <mergeCell ref="J39:K39"/>
    <mergeCell ref="L39:M39"/>
    <mergeCell ref="N39:O39"/>
    <mergeCell ref="P39:Q39"/>
    <mergeCell ref="W39:Z39"/>
    <mergeCell ref="AA39:AD39"/>
    <mergeCell ref="G36:I36"/>
    <mergeCell ref="J36:M36"/>
    <mergeCell ref="N36:Q37"/>
    <mergeCell ref="C37:D38"/>
    <mergeCell ref="G37:H37"/>
    <mergeCell ref="J37:M38"/>
    <mergeCell ref="G38:H38"/>
    <mergeCell ref="N38:O38"/>
    <mergeCell ref="C30:G30"/>
    <mergeCell ref="H30:I30"/>
    <mergeCell ref="K30:N30"/>
    <mergeCell ref="O30:P30"/>
    <mergeCell ref="C31:G31"/>
    <mergeCell ref="H31:I31"/>
    <mergeCell ref="K31:N31"/>
    <mergeCell ref="O31:P31"/>
    <mergeCell ref="C26:F26"/>
    <mergeCell ref="K26:L26"/>
    <mergeCell ref="O26:P26"/>
    <mergeCell ref="G28:O28"/>
    <mergeCell ref="C29:G29"/>
    <mergeCell ref="H29:I29"/>
    <mergeCell ref="O25:P25"/>
    <mergeCell ref="C24:F24"/>
    <mergeCell ref="G24:H24"/>
    <mergeCell ref="I24:J24"/>
    <mergeCell ref="K24:L24"/>
    <mergeCell ref="M24:N24"/>
    <mergeCell ref="O24:P24"/>
    <mergeCell ref="C25:F25"/>
    <mergeCell ref="G25:H25"/>
    <mergeCell ref="I25:J25"/>
    <mergeCell ref="K25:L25"/>
    <mergeCell ref="M25:N25"/>
    <mergeCell ref="C21:F21"/>
    <mergeCell ref="K21:L21"/>
    <mergeCell ref="O21:P21"/>
    <mergeCell ref="C23:F23"/>
    <mergeCell ref="G23:H23"/>
    <mergeCell ref="I23:J23"/>
    <mergeCell ref="K23:L23"/>
    <mergeCell ref="M23:N23"/>
    <mergeCell ref="O23:P23"/>
    <mergeCell ref="O20:P20"/>
    <mergeCell ref="C19:F19"/>
    <mergeCell ref="G19:H19"/>
    <mergeCell ref="I19:J19"/>
    <mergeCell ref="K19:L19"/>
    <mergeCell ref="M19:N19"/>
    <mergeCell ref="O19:P19"/>
    <mergeCell ref="C20:F20"/>
    <mergeCell ref="G20:H20"/>
    <mergeCell ref="I20:J20"/>
    <mergeCell ref="K20:L20"/>
    <mergeCell ref="M20:N20"/>
    <mergeCell ref="O12:P12"/>
    <mergeCell ref="C18:F18"/>
    <mergeCell ref="G18:H18"/>
    <mergeCell ref="I18:J18"/>
    <mergeCell ref="K18:L18"/>
    <mergeCell ref="M18:N18"/>
    <mergeCell ref="O18:P18"/>
    <mergeCell ref="C12:D12"/>
    <mergeCell ref="E12:F12"/>
    <mergeCell ref="G12:H12"/>
    <mergeCell ref="I12:J12"/>
    <mergeCell ref="K12:L12"/>
    <mergeCell ref="M12:N12"/>
    <mergeCell ref="A2:Q2"/>
    <mergeCell ref="L5:Q5"/>
    <mergeCell ref="C11:D11"/>
    <mergeCell ref="E11:F11"/>
    <mergeCell ref="G11:H11"/>
    <mergeCell ref="I11:J11"/>
    <mergeCell ref="K11:L11"/>
    <mergeCell ref="M11:N11"/>
    <mergeCell ref="O11:P11"/>
  </mergeCells>
  <phoneticPr fontId="2"/>
  <dataValidations count="1">
    <dataValidation imeMode="off" allowBlank="1" showInputMessage="1" showErrorMessage="1" sqref="C12:P12 C43:G43 L29 W39:AD39 O21:P21 K21:L21 G19:P20 I29:I30 O26:P26 K26:L26 O30:P31 G24:P25 H29:H31 P39:Q40"/>
  </dataValidations>
  <printOptions horizontalCentered="1"/>
  <pageMargins left="0.59055118110236227" right="0.59055118110236227" top="0.78740157480314965" bottom="0.59055118110236227" header="0.59055118110236227" footer="0.39370078740157483"/>
  <pageSetup paperSize="9" scale="99" orientation="portrait" verticalDpi="300" r:id="rId1"/>
  <headerFooter alignWithMargins="0"/>
  <ignoredErrors>
    <ignoredError sqref="H24" unlockedFormula="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W37"/>
  <sheetViews>
    <sheetView tabSelected="1" view="pageBreakPreview" zoomScale="85" zoomScaleNormal="100" zoomScaleSheetLayoutView="85" workbookViewId="0">
      <selection activeCell="G33" sqref="G33:S33"/>
    </sheetView>
  </sheetViews>
  <sheetFormatPr defaultColWidth="9" defaultRowHeight="14.4"/>
  <cols>
    <col min="1" max="3" width="5" style="40" customWidth="1"/>
    <col min="4" max="21" width="4.6640625" style="40" customWidth="1"/>
    <col min="22" max="16384" width="9" style="40"/>
  </cols>
  <sheetData>
    <row r="1" spans="1:23" ht="18" customHeight="1">
      <c r="A1" s="139" t="s">
        <v>46</v>
      </c>
      <c r="B1" s="139"/>
      <c r="C1" s="139"/>
      <c r="D1" s="139"/>
      <c r="E1" s="139"/>
      <c r="F1" s="139"/>
      <c r="G1" s="139"/>
      <c r="H1" s="139"/>
      <c r="I1" s="139"/>
      <c r="J1" s="139"/>
      <c r="K1" s="139"/>
      <c r="L1" s="139"/>
      <c r="M1" s="139"/>
      <c r="N1" s="139"/>
      <c r="O1" s="139"/>
      <c r="P1" s="139"/>
      <c r="Q1" s="139"/>
      <c r="R1" s="139"/>
      <c r="S1" s="139"/>
      <c r="T1" s="139"/>
      <c r="U1" s="139"/>
    </row>
    <row r="2" spans="1:23" ht="15.75" customHeight="1">
      <c r="A2" s="139"/>
      <c r="B2" s="139"/>
      <c r="C2" s="139"/>
      <c r="D2" s="139"/>
      <c r="E2" s="139"/>
      <c r="F2" s="139"/>
      <c r="G2" s="139"/>
      <c r="H2" s="139"/>
      <c r="I2" s="139"/>
      <c r="J2" s="139"/>
      <c r="K2" s="139"/>
      <c r="L2" s="139"/>
      <c r="M2" s="139"/>
      <c r="N2" s="139"/>
      <c r="O2" s="139"/>
      <c r="P2" s="139"/>
      <c r="Q2" s="139"/>
      <c r="R2" s="139"/>
      <c r="S2" s="139"/>
      <c r="T2" s="139"/>
      <c r="U2" s="139"/>
    </row>
    <row r="3" spans="1:23" ht="23.25" customHeight="1">
      <c r="A3" s="139"/>
      <c r="B3" s="139"/>
      <c r="C3" s="139"/>
      <c r="D3" s="139"/>
      <c r="E3" s="139"/>
      <c r="F3" s="139"/>
      <c r="G3" s="139"/>
      <c r="H3" s="139"/>
      <c r="I3" s="139"/>
      <c r="J3" s="139"/>
      <c r="K3" s="139"/>
      <c r="L3" s="139"/>
      <c r="M3" s="139"/>
      <c r="N3" s="139"/>
      <c r="O3" s="139"/>
      <c r="P3" s="139"/>
      <c r="Q3" s="139"/>
      <c r="R3" s="139"/>
      <c r="S3" s="139"/>
      <c r="T3" s="139"/>
      <c r="U3" s="139"/>
    </row>
    <row r="4" spans="1:23" ht="21" customHeight="1">
      <c r="A4" s="367" t="s">
        <v>47</v>
      </c>
      <c r="B4" s="367"/>
      <c r="C4" s="367"/>
      <c r="D4" s="367"/>
      <c r="E4" s="367"/>
      <c r="F4" s="367"/>
      <c r="G4" s="367"/>
      <c r="H4" s="367"/>
      <c r="I4" s="367"/>
      <c r="J4" s="367"/>
      <c r="K4" s="367"/>
      <c r="L4" s="367"/>
      <c r="M4" s="367"/>
      <c r="N4" s="367"/>
      <c r="O4" s="367"/>
      <c r="P4" s="367"/>
      <c r="Q4" s="367"/>
      <c r="R4" s="367"/>
      <c r="S4" s="367"/>
      <c r="T4" s="367"/>
      <c r="U4" s="367"/>
    </row>
    <row r="5" spans="1:23" ht="26.25" customHeight="1">
      <c r="A5" s="139"/>
      <c r="B5" s="268"/>
      <c r="C5" s="268"/>
      <c r="D5" s="139"/>
      <c r="E5" s="139"/>
      <c r="F5" s="139"/>
      <c r="G5" s="139"/>
      <c r="H5" s="139"/>
      <c r="I5" s="139"/>
      <c r="J5" s="139"/>
      <c r="K5" s="139"/>
      <c r="L5" s="139"/>
      <c r="M5" s="139"/>
      <c r="N5" s="139"/>
      <c r="O5" s="139"/>
      <c r="P5" s="139"/>
      <c r="Q5" s="139"/>
      <c r="R5" s="139"/>
      <c r="S5" s="139"/>
      <c r="T5" s="139"/>
      <c r="U5" s="139"/>
    </row>
    <row r="6" spans="1:23" ht="19.2" customHeight="1">
      <c r="A6" s="139"/>
      <c r="B6" s="368" t="s">
        <v>48</v>
      </c>
      <c r="C6" s="368"/>
      <c r="D6" s="369"/>
      <c r="E6" s="369"/>
      <c r="F6" s="370" t="s">
        <v>49</v>
      </c>
      <c r="G6" s="370"/>
      <c r="H6" s="370" t="s">
        <v>50</v>
      </c>
      <c r="I6" s="370"/>
      <c r="J6" s="370" t="s">
        <v>51</v>
      </c>
      <c r="K6" s="370"/>
      <c r="L6" s="370" t="s">
        <v>52</v>
      </c>
      <c r="M6" s="370"/>
      <c r="N6" s="370" t="s">
        <v>49</v>
      </c>
      <c r="O6" s="370"/>
      <c r="P6" s="370" t="s">
        <v>50</v>
      </c>
      <c r="Q6" s="370"/>
      <c r="R6" s="370" t="s">
        <v>51</v>
      </c>
      <c r="S6" s="370"/>
      <c r="T6" s="370" t="s">
        <v>53</v>
      </c>
      <c r="U6" s="370"/>
    </row>
    <row r="7" spans="1:23" ht="21.6" customHeight="1">
      <c r="A7" s="139"/>
      <c r="B7" s="368"/>
      <c r="C7" s="368"/>
      <c r="D7" s="371" t="str">
        <f>IFERROR(IF(LEN($R26)=8,"￥",MID($R26,LEN($R26)-8,1)),"")</f>
        <v/>
      </c>
      <c r="E7" s="371"/>
      <c r="F7" s="371" t="str">
        <f>IFERROR(IF(LEN($R26)=7,"￥",MID($R26,LEN($R26)-7,1)),"")</f>
        <v/>
      </c>
      <c r="G7" s="371"/>
      <c r="H7" s="371" t="str">
        <f>IFERROR(IF(LEN($R26)=6,"￥",MID($R26,LEN($R26)-6,1)),"")</f>
        <v/>
      </c>
      <c r="I7" s="371"/>
      <c r="J7" s="371" t="str">
        <f>IFERROR(IF(LEN($R26)=5,"￥",MID($R26,LEN($R26)-5,1)),"")</f>
        <v/>
      </c>
      <c r="K7" s="371"/>
      <c r="L7" s="371" t="str">
        <f>IFERROR(IF(LEN($R26)=4,"￥",MID($R26,LEN($R26)-4,1)),"")</f>
        <v/>
      </c>
      <c r="M7" s="371"/>
      <c r="N7" s="371" t="str">
        <f>IFERROR(IF(LEN($R26)=3,"￥",MID($R26,LEN($R26)-3,1)),"")</f>
        <v/>
      </c>
      <c r="O7" s="371"/>
      <c r="P7" s="371" t="str">
        <f>IFERROR(IF(LEN($R26)=2,"￥",MID($R26,LEN($R26)-2,1)),"")</f>
        <v/>
      </c>
      <c r="Q7" s="371"/>
      <c r="R7" s="371" t="str">
        <f>IFERROR(IF(LEN($R26)=1,"￥",MID($R26,LEN($R26)-1,1)),"￥")</f>
        <v>￥</v>
      </c>
      <c r="S7" s="371"/>
      <c r="T7" s="371">
        <f>IF($R26&lt;1,,MID($R26,LEN($R26),1))</f>
        <v>0</v>
      </c>
      <c r="U7" s="371"/>
    </row>
    <row r="8" spans="1:23" ht="21.6" customHeight="1">
      <c r="A8" s="139"/>
      <c r="B8" s="368"/>
      <c r="C8" s="368"/>
      <c r="D8" s="372"/>
      <c r="E8" s="372"/>
      <c r="F8" s="372"/>
      <c r="G8" s="372"/>
      <c r="H8" s="372"/>
      <c r="I8" s="372"/>
      <c r="J8" s="372"/>
      <c r="K8" s="372"/>
      <c r="L8" s="372"/>
      <c r="M8" s="372"/>
      <c r="N8" s="372"/>
      <c r="O8" s="372"/>
      <c r="P8" s="372"/>
      <c r="Q8" s="372"/>
      <c r="R8" s="372"/>
      <c r="S8" s="372"/>
      <c r="T8" s="372"/>
      <c r="U8" s="372"/>
    </row>
    <row r="9" spans="1:23" ht="19.95" customHeight="1">
      <c r="A9" s="139"/>
      <c r="B9" s="139"/>
      <c r="C9" s="139"/>
      <c r="D9" s="139"/>
      <c r="E9" s="139"/>
      <c r="F9" s="139"/>
      <c r="G9" s="139"/>
      <c r="H9" s="139"/>
      <c r="I9" s="139"/>
      <c r="J9" s="139"/>
      <c r="K9" s="139"/>
      <c r="L9" s="139"/>
      <c r="M9" s="139"/>
      <c r="N9" s="139"/>
      <c r="O9" s="139"/>
      <c r="P9" s="139"/>
      <c r="Q9" s="139"/>
      <c r="R9" s="139"/>
      <c r="S9" s="139"/>
      <c r="T9" s="139"/>
      <c r="U9" s="139"/>
    </row>
    <row r="10" spans="1:23" ht="19.5" customHeight="1">
      <c r="A10" s="139"/>
      <c r="B10" s="139" t="s">
        <v>54</v>
      </c>
      <c r="C10" s="273"/>
      <c r="D10" s="139" t="s">
        <v>20</v>
      </c>
      <c r="E10" s="273"/>
      <c r="F10" s="139" t="s">
        <v>55</v>
      </c>
      <c r="G10" s="139"/>
      <c r="H10" s="139"/>
      <c r="I10" s="274"/>
      <c r="J10" s="274"/>
      <c r="K10" s="274"/>
      <c r="L10" s="274"/>
      <c r="M10" s="274"/>
      <c r="N10" s="274"/>
      <c r="O10" s="274"/>
      <c r="P10" s="274"/>
      <c r="Q10" s="274"/>
      <c r="R10" s="274"/>
      <c r="S10" s="274"/>
      <c r="T10" s="274"/>
      <c r="U10" s="274"/>
    </row>
    <row r="11" spans="1:23" ht="9.6" customHeight="1">
      <c r="A11" s="139"/>
      <c r="B11" s="139"/>
      <c r="C11" s="139"/>
      <c r="D11" s="139"/>
      <c r="E11" s="139"/>
      <c r="F11" s="139"/>
      <c r="G11" s="139"/>
      <c r="H11" s="139"/>
      <c r="I11" s="274"/>
      <c r="J11" s="274"/>
      <c r="K11" s="274"/>
      <c r="L11" s="274"/>
      <c r="M11" s="274"/>
      <c r="N11" s="274"/>
      <c r="O11" s="274"/>
      <c r="P11" s="274"/>
      <c r="Q11" s="274"/>
      <c r="R11" s="274"/>
      <c r="S11" s="274"/>
      <c r="T11" s="274"/>
      <c r="U11" s="274"/>
    </row>
    <row r="12" spans="1:23" ht="19.5" customHeight="1">
      <c r="A12" s="139"/>
      <c r="B12" s="270" t="str">
        <f>IF(G37="","（申請者欄の施設名を入力してください）",CONCATENATE("（",G37,"）"))</f>
        <v>（申請者欄の施設名を入力してください）</v>
      </c>
      <c r="C12" s="275"/>
      <c r="D12" s="275"/>
      <c r="E12" s="275"/>
      <c r="F12" s="275"/>
      <c r="G12" s="275"/>
      <c r="H12" s="275"/>
      <c r="I12" s="275"/>
      <c r="J12" s="270"/>
      <c r="K12" s="276"/>
      <c r="L12" s="270"/>
      <c r="M12" s="276"/>
      <c r="N12" s="276"/>
      <c r="O12" s="274"/>
      <c r="P12" s="274"/>
      <c r="Q12" s="274"/>
      <c r="R12" s="274"/>
      <c r="S12" s="274"/>
      <c r="T12" s="274"/>
      <c r="U12" s="274"/>
    </row>
    <row r="13" spans="1:23" ht="19.5" customHeight="1">
      <c r="A13" s="139"/>
      <c r="B13" s="139"/>
      <c r="C13" s="139"/>
      <c r="D13" s="139"/>
      <c r="E13" s="139"/>
      <c r="F13" s="139"/>
      <c r="G13" s="139"/>
      <c r="H13" s="139"/>
      <c r="I13" s="274"/>
      <c r="J13" s="274"/>
      <c r="K13" s="274"/>
      <c r="L13" s="274"/>
      <c r="M13" s="274"/>
      <c r="N13" s="274"/>
      <c r="O13" s="274"/>
      <c r="P13" s="274"/>
      <c r="Q13" s="274"/>
      <c r="R13" s="274"/>
      <c r="S13" s="274"/>
      <c r="T13" s="274"/>
      <c r="U13" s="274"/>
    </row>
    <row r="14" spans="1:23" ht="19.5" customHeight="1">
      <c r="A14" s="139"/>
      <c r="B14" s="139" t="s">
        <v>57</v>
      </c>
      <c r="C14" s="139"/>
      <c r="D14" s="139"/>
      <c r="E14" s="139"/>
      <c r="F14" s="139"/>
      <c r="G14" s="139"/>
      <c r="H14" s="139"/>
      <c r="I14" s="274"/>
      <c r="J14" s="274"/>
      <c r="K14" s="274"/>
      <c r="L14" s="274"/>
      <c r="M14" s="274"/>
      <c r="N14" s="274"/>
      <c r="O14" s="274"/>
      <c r="P14" s="274"/>
      <c r="Q14" s="274"/>
      <c r="R14" s="274"/>
      <c r="S14" s="274"/>
      <c r="T14" s="274"/>
      <c r="U14" s="274"/>
    </row>
    <row r="15" spans="1:23" ht="19.5" customHeight="1">
      <c r="A15" s="139"/>
      <c r="B15" s="139"/>
      <c r="C15" s="139"/>
      <c r="D15" s="139"/>
      <c r="E15" s="139"/>
      <c r="F15" s="139"/>
      <c r="G15" s="139"/>
      <c r="H15" s="139"/>
      <c r="I15" s="274"/>
      <c r="J15" s="274"/>
      <c r="K15" s="274"/>
      <c r="L15" s="274"/>
      <c r="M15" s="274"/>
      <c r="N15" s="274"/>
      <c r="O15" s="274"/>
      <c r="P15" s="274"/>
      <c r="Q15" s="274"/>
      <c r="R15" s="274"/>
      <c r="S15" s="274"/>
      <c r="T15" s="274"/>
      <c r="U15" s="274"/>
    </row>
    <row r="16" spans="1:23" ht="20.399999999999999" customHeight="1">
      <c r="A16" s="139"/>
      <c r="B16" s="277" t="s">
        <v>58</v>
      </c>
      <c r="C16" s="277"/>
      <c r="D16" s="277"/>
      <c r="E16" s="277"/>
      <c r="F16" s="277"/>
      <c r="G16" s="277"/>
      <c r="H16" s="139"/>
      <c r="I16" s="274"/>
      <c r="J16" s="274"/>
      <c r="K16" s="274"/>
      <c r="L16" s="274"/>
      <c r="M16" s="277"/>
      <c r="N16" s="277"/>
      <c r="O16" s="277"/>
      <c r="P16" s="277"/>
      <c r="Q16" s="277"/>
      <c r="R16" s="277"/>
      <c r="S16" s="277"/>
      <c r="T16" s="277"/>
      <c r="U16" s="277"/>
      <c r="V16" s="41"/>
      <c r="W16" s="41"/>
    </row>
    <row r="17" spans="1:21" ht="20.399999999999999" customHeight="1">
      <c r="A17" s="277"/>
      <c r="B17" s="373" t="s">
        <v>59</v>
      </c>
      <c r="C17" s="373"/>
      <c r="D17" s="374"/>
      <c r="E17" s="374"/>
      <c r="F17" s="278" t="s">
        <v>60</v>
      </c>
      <c r="G17" s="42"/>
      <c r="H17" s="277"/>
      <c r="I17" s="277"/>
      <c r="J17" s="277"/>
      <c r="K17" s="373" t="s">
        <v>61</v>
      </c>
      <c r="L17" s="373"/>
      <c r="M17" s="375"/>
      <c r="N17" s="375"/>
      <c r="O17" s="279" t="s">
        <v>62</v>
      </c>
      <c r="P17" s="280"/>
      <c r="Q17" s="280"/>
      <c r="R17" s="277"/>
      <c r="S17" s="277"/>
      <c r="T17" s="277"/>
      <c r="U17" s="277"/>
    </row>
    <row r="18" spans="1:21" ht="21" customHeight="1">
      <c r="A18" s="139"/>
      <c r="B18" s="139"/>
      <c r="C18" s="139"/>
      <c r="D18" s="281"/>
      <c r="E18" s="282"/>
      <c r="F18" s="268"/>
      <c r="G18" s="268"/>
      <c r="H18" s="268"/>
      <c r="I18" s="268"/>
      <c r="J18" s="268"/>
      <c r="K18" s="268"/>
      <c r="L18" s="268"/>
      <c r="M18" s="268"/>
      <c r="N18" s="268"/>
      <c r="O18" s="268"/>
      <c r="P18" s="268"/>
      <c r="Q18" s="268"/>
      <c r="R18" s="268"/>
      <c r="S18" s="268"/>
      <c r="T18" s="268"/>
      <c r="U18" s="268"/>
    </row>
    <row r="19" spans="1:21" ht="21" customHeight="1">
      <c r="A19" s="139"/>
      <c r="B19" s="376"/>
      <c r="C19" s="377"/>
      <c r="D19" s="378"/>
      <c r="E19" s="376" t="s">
        <v>63</v>
      </c>
      <c r="F19" s="378"/>
      <c r="G19" s="381" t="s">
        <v>64</v>
      </c>
      <c r="H19" s="382"/>
      <c r="I19" s="382"/>
      <c r="J19" s="382"/>
      <c r="K19" s="382"/>
      <c r="L19" s="382"/>
      <c r="M19" s="382"/>
      <c r="N19" s="382"/>
      <c r="O19" s="382"/>
      <c r="P19" s="382"/>
      <c r="Q19" s="383"/>
      <c r="R19" s="376" t="s">
        <v>2</v>
      </c>
      <c r="S19" s="377"/>
      <c r="T19" s="377"/>
      <c r="U19" s="378"/>
    </row>
    <row r="20" spans="1:21" ht="21" customHeight="1">
      <c r="A20" s="139"/>
      <c r="B20" s="385" t="s">
        <v>65</v>
      </c>
      <c r="C20" s="386"/>
      <c r="D20" s="387"/>
      <c r="E20" s="379"/>
      <c r="F20" s="380"/>
      <c r="G20" s="379" t="s">
        <v>66</v>
      </c>
      <c r="H20" s="380"/>
      <c r="I20" s="379" t="s">
        <v>67</v>
      </c>
      <c r="J20" s="380"/>
      <c r="K20" s="388" t="s">
        <v>68</v>
      </c>
      <c r="L20" s="389"/>
      <c r="M20" s="390" t="s">
        <v>69</v>
      </c>
      <c r="N20" s="391"/>
      <c r="O20" s="390" t="s">
        <v>70</v>
      </c>
      <c r="P20" s="392"/>
      <c r="Q20" s="391"/>
      <c r="R20" s="379"/>
      <c r="S20" s="384"/>
      <c r="T20" s="384"/>
      <c r="U20" s="380"/>
    </row>
    <row r="21" spans="1:21" ht="29.4" customHeight="1">
      <c r="A21" s="139"/>
      <c r="B21" s="407"/>
      <c r="C21" s="408"/>
      <c r="D21" s="409"/>
      <c r="E21" s="396" t="s">
        <v>71</v>
      </c>
      <c r="F21" s="398"/>
      <c r="G21" s="396" t="s">
        <v>72</v>
      </c>
      <c r="H21" s="398"/>
      <c r="I21" s="396" t="s">
        <v>73</v>
      </c>
      <c r="J21" s="398"/>
      <c r="K21" s="396" t="s">
        <v>74</v>
      </c>
      <c r="L21" s="398"/>
      <c r="M21" s="396" t="s">
        <v>75</v>
      </c>
      <c r="N21" s="398"/>
      <c r="O21" s="393" t="s">
        <v>76</v>
      </c>
      <c r="P21" s="394"/>
      <c r="Q21" s="395"/>
      <c r="R21" s="396" t="s">
        <v>77</v>
      </c>
      <c r="S21" s="397"/>
      <c r="T21" s="397"/>
      <c r="U21" s="398"/>
    </row>
    <row r="22" spans="1:21" ht="29.4" customHeight="1">
      <c r="A22" s="139"/>
      <c r="B22" s="381" t="s">
        <v>78</v>
      </c>
      <c r="C22" s="382"/>
      <c r="D22" s="383"/>
      <c r="E22" s="264">
        <f>IF(児童総括表!F32="",0,児童総括表!F32)</f>
        <v>0</v>
      </c>
      <c r="F22" s="265" t="s">
        <v>79</v>
      </c>
      <c r="G22" s="399" t="str">
        <f>IFERROR(VLOOKUP($D$17,単価!$A$17:$G$25,4,1),"")</f>
        <v/>
      </c>
      <c r="H22" s="400" t="str">
        <f>IFERROR((VLOOKUP(#REF!,$AA$5:$AD$18,4,1)), "　")</f>
        <v>　</v>
      </c>
      <c r="I22" s="399" t="str">
        <f>IF(G22="","",単価!I17)</f>
        <v/>
      </c>
      <c r="J22" s="400"/>
      <c r="K22" s="399" t="str">
        <f>IFERROR(IF(K20=単価!$P$16,VLOOKUP($D$17,単価!$M$17:$P$25,4,1),IF(K20=単価!$U$16,VLOOKUP($D$17,単価!$R$17:$U$25,4,1),"")),"")</f>
        <v/>
      </c>
      <c r="L22" s="400">
        <f>IFERROR(IF(K22="○",IF($G22&lt;41,$R$5*D22,IF($G22&gt;51,$U$5*D22,$T$5*D22)),0),0)</f>
        <v>0</v>
      </c>
      <c r="M22" s="401"/>
      <c r="N22" s="402"/>
      <c r="O22" s="399">
        <f>SUM(G22:N22)</f>
        <v>0</v>
      </c>
      <c r="P22" s="403"/>
      <c r="Q22" s="400"/>
      <c r="R22" s="404">
        <f>E22*O22</f>
        <v>0</v>
      </c>
      <c r="S22" s="405"/>
      <c r="T22" s="405"/>
      <c r="U22" s="406"/>
    </row>
    <row r="23" spans="1:21" ht="29.4" customHeight="1">
      <c r="A23" s="139"/>
      <c r="B23" s="381" t="s">
        <v>80</v>
      </c>
      <c r="C23" s="382"/>
      <c r="D23" s="383"/>
      <c r="E23" s="264">
        <f>IF(児童総括表!I32="",0,児童総括表!I32)</f>
        <v>0</v>
      </c>
      <c r="F23" s="265" t="s">
        <v>79</v>
      </c>
      <c r="G23" s="399" t="str">
        <f>IFERROR(VLOOKUP($D$17,単価!$A$17:$G$25,5,1),"")</f>
        <v/>
      </c>
      <c r="H23" s="400" t="str">
        <f>IFERROR((VLOOKUP(#REF!,$AA$5:$AD$18,4,1)), "　")</f>
        <v>　</v>
      </c>
      <c r="I23" s="399" t="str">
        <f>I22</f>
        <v/>
      </c>
      <c r="J23" s="400"/>
      <c r="K23" s="399" t="str">
        <f>K22</f>
        <v/>
      </c>
      <c r="L23" s="400">
        <f t="shared" ref="L23:L25" si="0">IFERROR(IF(K23="○",IF($G23&lt;41,$R$5*D23,IF($G23&gt;51,$U$5*D23,$T$5*D23)),0),0)</f>
        <v>0</v>
      </c>
      <c r="M23" s="401"/>
      <c r="N23" s="402"/>
      <c r="O23" s="399">
        <f t="shared" ref="O23:O25" si="1">SUM(G23:N23)</f>
        <v>0</v>
      </c>
      <c r="P23" s="403"/>
      <c r="Q23" s="400"/>
      <c r="R23" s="404">
        <f>E23*O23</f>
        <v>0</v>
      </c>
      <c r="S23" s="405"/>
      <c r="T23" s="405"/>
      <c r="U23" s="406"/>
    </row>
    <row r="24" spans="1:21" ht="29.4" customHeight="1">
      <c r="A24" s="139"/>
      <c r="B24" s="381" t="s">
        <v>81</v>
      </c>
      <c r="C24" s="382"/>
      <c r="D24" s="383"/>
      <c r="E24" s="264">
        <f>IF(児童総括表!L32="",0,児童総括表!L32)</f>
        <v>0</v>
      </c>
      <c r="F24" s="265" t="s">
        <v>79</v>
      </c>
      <c r="G24" s="399" t="str">
        <f>IFERROR(VLOOKUP($D$17,単価!$A$17:$G$25,6,1),"")</f>
        <v/>
      </c>
      <c r="H24" s="400" t="str">
        <f>IFERROR((VLOOKUP(#REF!,$AA$5:$AD$18,4,1)), "　")</f>
        <v>　</v>
      </c>
      <c r="I24" s="399" t="str">
        <f>I22</f>
        <v/>
      </c>
      <c r="J24" s="400"/>
      <c r="K24" s="399" t="str">
        <f>K23</f>
        <v/>
      </c>
      <c r="L24" s="400">
        <f t="shared" si="0"/>
        <v>0</v>
      </c>
      <c r="M24" s="410">
        <f>IFERROR(IF(AND(E24&gt;0,配置数確認表!AB41=4),単価!K17,0),0)</f>
        <v>0</v>
      </c>
      <c r="N24" s="411">
        <f t="shared" ref="N24" si="2">IFERROR(IF(M24="○",IF($G24&lt;41,$R$5*F24,IF($G24&gt;51,$U$5*F24,$T$5*F24)),0),0)</f>
        <v>0</v>
      </c>
      <c r="O24" s="399">
        <f t="shared" si="1"/>
        <v>0</v>
      </c>
      <c r="P24" s="403"/>
      <c r="Q24" s="400"/>
      <c r="R24" s="404">
        <f t="shared" ref="R24:R25" si="3">E24*O24</f>
        <v>0</v>
      </c>
      <c r="S24" s="405"/>
      <c r="T24" s="405"/>
      <c r="U24" s="406"/>
    </row>
    <row r="25" spans="1:21" ht="29.4" customHeight="1">
      <c r="A25" s="139"/>
      <c r="B25" s="381" t="s">
        <v>82</v>
      </c>
      <c r="C25" s="382"/>
      <c r="D25" s="383"/>
      <c r="E25" s="264">
        <f>IF(児童総括表!O32="",0,児童総括表!O32)</f>
        <v>0</v>
      </c>
      <c r="F25" s="265" t="s">
        <v>79</v>
      </c>
      <c r="G25" s="399" t="str">
        <f>IFERROR(VLOOKUP($D$17,単価!$A$17:$G$25,7,1),"")</f>
        <v/>
      </c>
      <c r="H25" s="400" t="str">
        <f>IFERROR((VLOOKUP(#REF!,$AA$5:$AD$18,4,1)), "　")</f>
        <v>　</v>
      </c>
      <c r="I25" s="399" t="str">
        <f>I22</f>
        <v/>
      </c>
      <c r="J25" s="400"/>
      <c r="K25" s="399" t="str">
        <f>K24</f>
        <v/>
      </c>
      <c r="L25" s="400">
        <f t="shared" si="0"/>
        <v>0</v>
      </c>
      <c r="M25" s="401"/>
      <c r="N25" s="402"/>
      <c r="O25" s="399">
        <f t="shared" si="1"/>
        <v>0</v>
      </c>
      <c r="P25" s="403"/>
      <c r="Q25" s="400"/>
      <c r="R25" s="412">
        <f t="shared" si="3"/>
        <v>0</v>
      </c>
      <c r="S25" s="413"/>
      <c r="T25" s="413"/>
      <c r="U25" s="414"/>
    </row>
    <row r="26" spans="1:21" ht="29.4" customHeight="1">
      <c r="A26" s="139"/>
      <c r="B26" s="381" t="s">
        <v>83</v>
      </c>
      <c r="C26" s="382"/>
      <c r="D26" s="383"/>
      <c r="E26" s="266">
        <f>SUM(E22:E25)</f>
        <v>0</v>
      </c>
      <c r="F26" s="265" t="s">
        <v>79</v>
      </c>
      <c r="G26" s="415"/>
      <c r="H26" s="416"/>
      <c r="I26" s="415"/>
      <c r="J26" s="416"/>
      <c r="K26" s="415"/>
      <c r="L26" s="416"/>
      <c r="M26" s="415"/>
      <c r="N26" s="416"/>
      <c r="O26" s="417" t="s">
        <v>84</v>
      </c>
      <c r="P26" s="418"/>
      <c r="Q26" s="419"/>
      <c r="R26" s="420">
        <f>SUM(R22:U25)</f>
        <v>0</v>
      </c>
      <c r="S26" s="421"/>
      <c r="T26" s="421"/>
      <c r="U26" s="422"/>
    </row>
    <row r="27" spans="1:21" ht="21.6" customHeight="1">
      <c r="A27" s="139"/>
      <c r="B27" s="267"/>
      <c r="C27" s="267"/>
      <c r="D27" s="267"/>
      <c r="E27" s="268"/>
      <c r="F27" s="268"/>
      <c r="G27" s="267"/>
      <c r="H27" s="267"/>
      <c r="I27" s="267"/>
      <c r="J27" s="267"/>
      <c r="K27" s="267"/>
      <c r="L27" s="267"/>
      <c r="M27" s="267"/>
      <c r="N27" s="267"/>
      <c r="O27" s="267"/>
      <c r="P27" s="267"/>
      <c r="Q27" s="267"/>
      <c r="R27" s="269"/>
      <c r="S27" s="269"/>
      <c r="T27" s="269"/>
      <c r="U27" s="269"/>
    </row>
    <row r="28" spans="1:21" ht="19.95" customHeight="1">
      <c r="A28" s="139"/>
      <c r="B28" s="139"/>
      <c r="C28" s="139"/>
      <c r="D28" s="139"/>
      <c r="E28" s="139"/>
      <c r="F28" s="139"/>
      <c r="G28" s="139"/>
      <c r="H28" s="139"/>
      <c r="I28" s="139"/>
      <c r="J28" s="139"/>
      <c r="K28" s="139"/>
      <c r="L28" s="139"/>
      <c r="M28" s="139"/>
      <c r="N28" s="423" t="s">
        <v>85</v>
      </c>
      <c r="O28" s="423"/>
      <c r="P28" s="423"/>
      <c r="Q28" s="423"/>
      <c r="R28" s="423"/>
      <c r="S28" s="423"/>
      <c r="T28" s="423"/>
      <c r="U28" s="423"/>
    </row>
    <row r="29" spans="1:21" ht="24.75" customHeight="1">
      <c r="A29" s="139"/>
      <c r="B29" s="139"/>
      <c r="C29" s="139"/>
      <c r="D29" s="139"/>
      <c r="E29" s="139"/>
      <c r="F29" s="139"/>
      <c r="G29" s="139"/>
      <c r="H29" s="139"/>
      <c r="I29" s="139"/>
      <c r="J29" s="139"/>
      <c r="K29" s="139"/>
      <c r="L29" s="139"/>
      <c r="M29" s="139"/>
      <c r="N29" s="139"/>
      <c r="O29" s="139"/>
      <c r="P29" s="139"/>
      <c r="Q29" s="139"/>
      <c r="R29" s="139"/>
      <c r="S29" s="139"/>
      <c r="T29" s="139"/>
      <c r="U29" s="139"/>
    </row>
    <row r="30" spans="1:21" ht="24.75" customHeight="1">
      <c r="A30" s="139"/>
      <c r="B30" s="268" t="s">
        <v>86</v>
      </c>
      <c r="C30" s="139"/>
      <c r="D30" s="139"/>
      <c r="E30" s="139"/>
      <c r="F30" s="139"/>
      <c r="G30" s="139"/>
      <c r="H30" s="139"/>
      <c r="I30" s="139"/>
      <c r="J30" s="139"/>
      <c r="K30" s="139"/>
      <c r="L30" s="139"/>
      <c r="M30" s="139"/>
      <c r="N30" s="139"/>
      <c r="O30" s="139"/>
      <c r="P30" s="139"/>
      <c r="Q30" s="139"/>
      <c r="R30" s="139"/>
      <c r="S30" s="139"/>
      <c r="T30" s="139"/>
      <c r="U30" s="139"/>
    </row>
    <row r="31" spans="1:21" ht="24" customHeight="1">
      <c r="A31" s="139"/>
      <c r="B31" s="139"/>
      <c r="C31" s="139"/>
      <c r="D31" s="139"/>
      <c r="E31" s="139"/>
      <c r="F31" s="139"/>
      <c r="G31" s="139"/>
      <c r="H31" s="270"/>
      <c r="I31" s="139"/>
      <c r="J31" s="139"/>
      <c r="K31" s="139"/>
      <c r="L31" s="139"/>
      <c r="M31" s="139"/>
      <c r="N31" s="139"/>
      <c r="O31" s="139"/>
      <c r="P31" s="139"/>
      <c r="Q31" s="139"/>
      <c r="R31" s="139"/>
      <c r="S31" s="139"/>
      <c r="T31" s="139"/>
      <c r="U31" s="139"/>
    </row>
    <row r="32" spans="1:21" ht="24.75" customHeight="1">
      <c r="A32" s="139"/>
      <c r="B32" s="139" t="s">
        <v>87</v>
      </c>
      <c r="C32" s="139"/>
      <c r="D32" s="139"/>
      <c r="E32" s="139"/>
      <c r="F32" s="139"/>
      <c r="G32" s="139"/>
      <c r="H32" s="270"/>
      <c r="I32" s="139"/>
      <c r="J32" s="139"/>
      <c r="K32" s="139"/>
      <c r="L32" s="139"/>
      <c r="M32" s="139"/>
      <c r="N32" s="139"/>
      <c r="O32" s="139"/>
      <c r="P32" s="139"/>
      <c r="Q32" s="139"/>
      <c r="R32" s="139"/>
      <c r="S32" s="139"/>
      <c r="T32" s="139"/>
      <c r="U32" s="271"/>
    </row>
    <row r="33" spans="1:21" ht="24" customHeight="1">
      <c r="A33" s="139"/>
      <c r="B33" s="423" t="s">
        <v>88</v>
      </c>
      <c r="C33" s="423"/>
      <c r="D33" s="423"/>
      <c r="E33" s="423"/>
      <c r="F33" s="423"/>
      <c r="G33" s="424"/>
      <c r="H33" s="424"/>
      <c r="I33" s="424"/>
      <c r="J33" s="424"/>
      <c r="K33" s="424"/>
      <c r="L33" s="424"/>
      <c r="M33" s="424"/>
      <c r="N33" s="424"/>
      <c r="O33" s="424"/>
      <c r="P33" s="424"/>
      <c r="Q33" s="424"/>
      <c r="R33" s="424"/>
      <c r="S33" s="424"/>
      <c r="T33" s="139"/>
      <c r="U33" s="271"/>
    </row>
    <row r="34" spans="1:21" ht="24" customHeight="1">
      <c r="A34" s="139"/>
      <c r="B34" s="272"/>
      <c r="C34" s="272"/>
      <c r="D34" s="272"/>
      <c r="E34" s="272"/>
      <c r="F34" s="272"/>
      <c r="G34" s="424"/>
      <c r="H34" s="424"/>
      <c r="I34" s="424"/>
      <c r="J34" s="424"/>
      <c r="K34" s="424"/>
      <c r="L34" s="424"/>
      <c r="M34" s="424"/>
      <c r="N34" s="424"/>
      <c r="O34" s="424"/>
      <c r="P34" s="424"/>
      <c r="Q34" s="424"/>
      <c r="R34" s="424"/>
      <c r="S34" s="424"/>
      <c r="T34" s="139"/>
      <c r="U34" s="271"/>
    </row>
    <row r="35" spans="1:21" ht="24" customHeight="1">
      <c r="A35" s="139"/>
      <c r="B35" s="423" t="s">
        <v>89</v>
      </c>
      <c r="C35" s="423"/>
      <c r="D35" s="423"/>
      <c r="E35" s="423"/>
      <c r="F35" s="423"/>
      <c r="G35" s="424"/>
      <c r="H35" s="424"/>
      <c r="I35" s="424"/>
      <c r="J35" s="424"/>
      <c r="K35" s="424"/>
      <c r="L35" s="424"/>
      <c r="M35" s="424"/>
      <c r="N35" s="424"/>
      <c r="O35" s="424"/>
      <c r="P35" s="424"/>
      <c r="Q35" s="424"/>
      <c r="R35" s="424"/>
      <c r="S35" s="424"/>
      <c r="T35" s="139"/>
      <c r="U35" s="271"/>
    </row>
    <row r="36" spans="1:21" ht="24" customHeight="1">
      <c r="A36" s="139"/>
      <c r="B36" s="423" t="s">
        <v>90</v>
      </c>
      <c r="C36" s="423"/>
      <c r="D36" s="423"/>
      <c r="E36" s="423"/>
      <c r="F36" s="423"/>
      <c r="G36" s="425"/>
      <c r="H36" s="425"/>
      <c r="I36" s="425"/>
      <c r="J36" s="425"/>
      <c r="K36" s="425"/>
      <c r="L36" s="425"/>
      <c r="M36" s="425"/>
      <c r="N36" s="425"/>
      <c r="O36" s="425"/>
      <c r="P36" s="425"/>
      <c r="Q36" s="425"/>
      <c r="R36" s="425"/>
      <c r="S36" s="425"/>
      <c r="T36" s="139"/>
      <c r="U36" s="271"/>
    </row>
    <row r="37" spans="1:21" ht="24" customHeight="1">
      <c r="A37" s="139"/>
      <c r="B37" s="423" t="s">
        <v>14</v>
      </c>
      <c r="C37" s="423"/>
      <c r="D37" s="423"/>
      <c r="E37" s="423"/>
      <c r="F37" s="423"/>
      <c r="G37" s="424"/>
      <c r="H37" s="424"/>
      <c r="I37" s="424"/>
      <c r="J37" s="424"/>
      <c r="K37" s="424"/>
      <c r="L37" s="424"/>
      <c r="M37" s="424"/>
      <c r="N37" s="424"/>
      <c r="O37" s="424"/>
      <c r="P37" s="424"/>
      <c r="Q37" s="424"/>
      <c r="R37" s="424"/>
      <c r="S37" s="424"/>
      <c r="T37" s="139"/>
      <c r="U37" s="271"/>
    </row>
  </sheetData>
  <sheetProtection sheet="1" selectLockedCells="1"/>
  <protectedRanges>
    <protectedRange sqref="D7:U8" name="範囲1"/>
  </protectedRanges>
  <mergeCells count="87">
    <mergeCell ref="B37:F37"/>
    <mergeCell ref="N28:U28"/>
    <mergeCell ref="B33:F33"/>
    <mergeCell ref="B35:F35"/>
    <mergeCell ref="B36:F36"/>
    <mergeCell ref="G33:S33"/>
    <mergeCell ref="G34:S34"/>
    <mergeCell ref="G35:S35"/>
    <mergeCell ref="G36:S36"/>
    <mergeCell ref="G37:S37"/>
    <mergeCell ref="R25:U25"/>
    <mergeCell ref="B26:D26"/>
    <mergeCell ref="G26:H26"/>
    <mergeCell ref="I26:J26"/>
    <mergeCell ref="K26:L26"/>
    <mergeCell ref="M26:N26"/>
    <mergeCell ref="O26:Q26"/>
    <mergeCell ref="R26:U26"/>
    <mergeCell ref="B25:D25"/>
    <mergeCell ref="G25:H25"/>
    <mergeCell ref="I25:J25"/>
    <mergeCell ref="K25:L25"/>
    <mergeCell ref="M25:N25"/>
    <mergeCell ref="O25:Q25"/>
    <mergeCell ref="R23:U23"/>
    <mergeCell ref="B24:D24"/>
    <mergeCell ref="G24:H24"/>
    <mergeCell ref="I24:J24"/>
    <mergeCell ref="K24:L24"/>
    <mergeCell ref="M24:N24"/>
    <mergeCell ref="O24:Q24"/>
    <mergeCell ref="R24:U24"/>
    <mergeCell ref="B23:D23"/>
    <mergeCell ref="G23:H23"/>
    <mergeCell ref="I23:J23"/>
    <mergeCell ref="K23:L23"/>
    <mergeCell ref="M23:N23"/>
    <mergeCell ref="O23:Q23"/>
    <mergeCell ref="O21:Q21"/>
    <mergeCell ref="R21:U21"/>
    <mergeCell ref="B22:D22"/>
    <mergeCell ref="G22:H22"/>
    <mergeCell ref="I22:J22"/>
    <mergeCell ref="K22:L22"/>
    <mergeCell ref="M22:N22"/>
    <mergeCell ref="O22:Q22"/>
    <mergeCell ref="R22:U22"/>
    <mergeCell ref="B21:D21"/>
    <mergeCell ref="E21:F21"/>
    <mergeCell ref="G21:H21"/>
    <mergeCell ref="I21:J21"/>
    <mergeCell ref="K21:L21"/>
    <mergeCell ref="M21:N21"/>
    <mergeCell ref="B19:D19"/>
    <mergeCell ref="E19:F20"/>
    <mergeCell ref="G19:Q19"/>
    <mergeCell ref="R19:U20"/>
    <mergeCell ref="B20:D20"/>
    <mergeCell ref="G20:H20"/>
    <mergeCell ref="I20:J20"/>
    <mergeCell ref="K20:L20"/>
    <mergeCell ref="M20:N20"/>
    <mergeCell ref="O20:Q20"/>
    <mergeCell ref="N7:O8"/>
    <mergeCell ref="P7:Q8"/>
    <mergeCell ref="R7:S8"/>
    <mergeCell ref="T7:U8"/>
    <mergeCell ref="B17:C17"/>
    <mergeCell ref="D17:E17"/>
    <mergeCell ref="K17:L17"/>
    <mergeCell ref="M17:N17"/>
    <mergeCell ref="A4:U4"/>
    <mergeCell ref="B6:C8"/>
    <mergeCell ref="D6:E6"/>
    <mergeCell ref="F6:G6"/>
    <mergeCell ref="H6:I6"/>
    <mergeCell ref="J6:K6"/>
    <mergeCell ref="L6:M6"/>
    <mergeCell ref="N6:O6"/>
    <mergeCell ref="P6:Q6"/>
    <mergeCell ref="R6:S6"/>
    <mergeCell ref="T6:U6"/>
    <mergeCell ref="D7:E8"/>
    <mergeCell ref="F7:G8"/>
    <mergeCell ref="H7:I8"/>
    <mergeCell ref="J7:K8"/>
    <mergeCell ref="L7:M8"/>
  </mergeCells>
  <phoneticPr fontId="2"/>
  <dataValidations disablePrompts="1" count="2">
    <dataValidation type="list" allowBlank="1" showInputMessage="1" showErrorMessage="1" sqref="K20:L20">
      <formula1>"賃借料加算,減価償却費加算,　"</formula1>
    </dataValidation>
    <dataValidation type="list" allowBlank="1" showInputMessage="1" showErrorMessage="1" sqref="M17:N17">
      <formula1>"A,B"</formula1>
    </dataValidation>
  </dataValidations>
  <pageMargins left="0.6692913385826772" right="0.39370078740157483" top="0.39370078740157483" bottom="0.39370078740157483" header="0.51181102362204722" footer="0.51181102362204722"/>
  <pageSetup paperSize="9" scale="94" orientation="portrait" blackAndWhite="1"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J24"/>
  <sheetViews>
    <sheetView view="pageBreakPreview" topLeftCell="A15" zoomScaleNormal="100" zoomScaleSheetLayoutView="100" workbookViewId="0">
      <selection activeCell="K23" sqref="K23"/>
    </sheetView>
  </sheetViews>
  <sheetFormatPr defaultRowHeight="13.2"/>
  <cols>
    <col min="1" max="10" width="7.77734375" style="42" customWidth="1"/>
    <col min="11" max="256" width="8.88671875" style="42"/>
    <col min="257" max="266" width="7.77734375" style="42" customWidth="1"/>
    <col min="267" max="512" width="8.88671875" style="42"/>
    <col min="513" max="522" width="7.77734375" style="42" customWidth="1"/>
    <col min="523" max="768" width="8.88671875" style="42"/>
    <col min="769" max="778" width="7.77734375" style="42" customWidth="1"/>
    <col min="779" max="1024" width="8.88671875" style="42"/>
    <col min="1025" max="1034" width="7.77734375" style="42" customWidth="1"/>
    <col min="1035" max="1280" width="8.88671875" style="42"/>
    <col min="1281" max="1290" width="7.77734375" style="42" customWidth="1"/>
    <col min="1291" max="1536" width="8.88671875" style="42"/>
    <col min="1537" max="1546" width="7.77734375" style="42" customWidth="1"/>
    <col min="1547" max="1792" width="8.88671875" style="42"/>
    <col min="1793" max="1802" width="7.77734375" style="42" customWidth="1"/>
    <col min="1803" max="2048" width="8.88671875" style="42"/>
    <col min="2049" max="2058" width="7.77734375" style="42" customWidth="1"/>
    <col min="2059" max="2304" width="8.88671875" style="42"/>
    <col min="2305" max="2314" width="7.77734375" style="42" customWidth="1"/>
    <col min="2315" max="2560" width="8.88671875" style="42"/>
    <col min="2561" max="2570" width="7.77734375" style="42" customWidth="1"/>
    <col min="2571" max="2816" width="8.88671875" style="42"/>
    <col min="2817" max="2826" width="7.77734375" style="42" customWidth="1"/>
    <col min="2827" max="3072" width="8.88671875" style="42"/>
    <col min="3073" max="3082" width="7.77734375" style="42" customWidth="1"/>
    <col min="3083" max="3328" width="8.88671875" style="42"/>
    <col min="3329" max="3338" width="7.77734375" style="42" customWidth="1"/>
    <col min="3339" max="3584" width="8.88671875" style="42"/>
    <col min="3585" max="3594" width="7.77734375" style="42" customWidth="1"/>
    <col min="3595" max="3840" width="8.88671875" style="42"/>
    <col min="3841" max="3850" width="7.77734375" style="42" customWidth="1"/>
    <col min="3851" max="4096" width="8.88671875" style="42"/>
    <col min="4097" max="4106" width="7.77734375" style="42" customWidth="1"/>
    <col min="4107" max="4352" width="8.88671875" style="42"/>
    <col min="4353" max="4362" width="7.77734375" style="42" customWidth="1"/>
    <col min="4363" max="4608" width="8.88671875" style="42"/>
    <col min="4609" max="4618" width="7.77734375" style="42" customWidth="1"/>
    <col min="4619" max="4864" width="8.88671875" style="42"/>
    <col min="4865" max="4874" width="7.77734375" style="42" customWidth="1"/>
    <col min="4875" max="5120" width="8.88671875" style="42"/>
    <col min="5121" max="5130" width="7.77734375" style="42" customWidth="1"/>
    <col min="5131" max="5376" width="8.88671875" style="42"/>
    <col min="5377" max="5386" width="7.77734375" style="42" customWidth="1"/>
    <col min="5387" max="5632" width="8.88671875" style="42"/>
    <col min="5633" max="5642" width="7.77734375" style="42" customWidth="1"/>
    <col min="5643" max="5888" width="8.88671875" style="42"/>
    <col min="5889" max="5898" width="7.77734375" style="42" customWidth="1"/>
    <col min="5899" max="6144" width="8.88671875" style="42"/>
    <col min="6145" max="6154" width="7.77734375" style="42" customWidth="1"/>
    <col min="6155" max="6400" width="8.88671875" style="42"/>
    <col min="6401" max="6410" width="7.77734375" style="42" customWidth="1"/>
    <col min="6411" max="6656" width="8.88671875" style="42"/>
    <col min="6657" max="6666" width="7.77734375" style="42" customWidth="1"/>
    <col min="6667" max="6912" width="8.88671875" style="42"/>
    <col min="6913" max="6922" width="7.77734375" style="42" customWidth="1"/>
    <col min="6923" max="7168" width="8.88671875" style="42"/>
    <col min="7169" max="7178" width="7.77734375" style="42" customWidth="1"/>
    <col min="7179" max="7424" width="8.88671875" style="42"/>
    <col min="7425" max="7434" width="7.77734375" style="42" customWidth="1"/>
    <col min="7435" max="7680" width="8.88671875" style="42"/>
    <col min="7681" max="7690" width="7.77734375" style="42" customWidth="1"/>
    <col min="7691" max="7936" width="8.88671875" style="42"/>
    <col min="7937" max="7946" width="7.77734375" style="42" customWidth="1"/>
    <col min="7947" max="8192" width="8.88671875" style="42"/>
    <col min="8193" max="8202" width="7.77734375" style="42" customWidth="1"/>
    <col min="8203" max="8448" width="8.88671875" style="42"/>
    <col min="8449" max="8458" width="7.77734375" style="42" customWidth="1"/>
    <col min="8459" max="8704" width="8.88671875" style="42"/>
    <col min="8705" max="8714" width="7.77734375" style="42" customWidth="1"/>
    <col min="8715" max="8960" width="8.88671875" style="42"/>
    <col min="8961" max="8970" width="7.77734375" style="42" customWidth="1"/>
    <col min="8971" max="9216" width="8.88671875" style="42"/>
    <col min="9217" max="9226" width="7.77734375" style="42" customWidth="1"/>
    <col min="9227" max="9472" width="8.88671875" style="42"/>
    <col min="9473" max="9482" width="7.77734375" style="42" customWidth="1"/>
    <col min="9483" max="9728" width="8.88671875" style="42"/>
    <col min="9729" max="9738" width="7.77734375" style="42" customWidth="1"/>
    <col min="9739" max="9984" width="8.88671875" style="42"/>
    <col min="9985" max="9994" width="7.77734375" style="42" customWidth="1"/>
    <col min="9995" max="10240" width="8.88671875" style="42"/>
    <col min="10241" max="10250" width="7.77734375" style="42" customWidth="1"/>
    <col min="10251" max="10496" width="8.88671875" style="42"/>
    <col min="10497" max="10506" width="7.77734375" style="42" customWidth="1"/>
    <col min="10507" max="10752" width="8.88671875" style="42"/>
    <col min="10753" max="10762" width="7.77734375" style="42" customWidth="1"/>
    <col min="10763" max="11008" width="8.88671875" style="42"/>
    <col min="11009" max="11018" width="7.77734375" style="42" customWidth="1"/>
    <col min="11019" max="11264" width="8.88671875" style="42"/>
    <col min="11265" max="11274" width="7.77734375" style="42" customWidth="1"/>
    <col min="11275" max="11520" width="8.88671875" style="42"/>
    <col min="11521" max="11530" width="7.77734375" style="42" customWidth="1"/>
    <col min="11531" max="11776" width="8.88671875" style="42"/>
    <col min="11777" max="11786" width="7.77734375" style="42" customWidth="1"/>
    <col min="11787" max="12032" width="8.88671875" style="42"/>
    <col min="12033" max="12042" width="7.77734375" style="42" customWidth="1"/>
    <col min="12043" max="12288" width="8.88671875" style="42"/>
    <col min="12289" max="12298" width="7.77734375" style="42" customWidth="1"/>
    <col min="12299" max="12544" width="8.88671875" style="42"/>
    <col min="12545" max="12554" width="7.77734375" style="42" customWidth="1"/>
    <col min="12555" max="12800" width="8.88671875" style="42"/>
    <col min="12801" max="12810" width="7.77734375" style="42" customWidth="1"/>
    <col min="12811" max="13056" width="8.88671875" style="42"/>
    <col min="13057" max="13066" width="7.77734375" style="42" customWidth="1"/>
    <col min="13067" max="13312" width="8.88671875" style="42"/>
    <col min="13313" max="13322" width="7.77734375" style="42" customWidth="1"/>
    <col min="13323" max="13568" width="8.88671875" style="42"/>
    <col min="13569" max="13578" width="7.77734375" style="42" customWidth="1"/>
    <col min="13579" max="13824" width="8.88671875" style="42"/>
    <col min="13825" max="13834" width="7.77734375" style="42" customWidth="1"/>
    <col min="13835" max="14080" width="8.88671875" style="42"/>
    <col min="14081" max="14090" width="7.77734375" style="42" customWidth="1"/>
    <col min="14091" max="14336" width="8.88671875" style="42"/>
    <col min="14337" max="14346" width="7.77734375" style="42" customWidth="1"/>
    <col min="14347" max="14592" width="8.88671875" style="42"/>
    <col min="14593" max="14602" width="7.77734375" style="42" customWidth="1"/>
    <col min="14603" max="14848" width="8.88671875" style="42"/>
    <col min="14849" max="14858" width="7.77734375" style="42" customWidth="1"/>
    <col min="14859" max="15104" width="8.88671875" style="42"/>
    <col min="15105" max="15114" width="7.77734375" style="42" customWidth="1"/>
    <col min="15115" max="15360" width="8.88671875" style="42"/>
    <col min="15361" max="15370" width="7.77734375" style="42" customWidth="1"/>
    <col min="15371" max="15616" width="8.88671875" style="42"/>
    <col min="15617" max="15626" width="7.77734375" style="42" customWidth="1"/>
    <col min="15627" max="15872" width="8.88671875" style="42"/>
    <col min="15873" max="15882" width="7.77734375" style="42" customWidth="1"/>
    <col min="15883" max="16128" width="8.88671875" style="42"/>
    <col min="16129" max="16138" width="7.77734375" style="42" customWidth="1"/>
    <col min="16139" max="16384" width="8.88671875" style="42"/>
  </cols>
  <sheetData>
    <row r="1" spans="1:10">
      <c r="A1" s="42" t="s">
        <v>239</v>
      </c>
      <c r="J1" s="43"/>
    </row>
    <row r="2" spans="1:10" ht="29.25" customHeight="1"/>
    <row r="3" spans="1:10" ht="29.25" customHeight="1"/>
    <row r="4" spans="1:10" ht="24.75" customHeight="1">
      <c r="A4" s="427" t="s">
        <v>240</v>
      </c>
      <c r="B4" s="427"/>
      <c r="C4" s="427"/>
      <c r="D4" s="427"/>
      <c r="E4" s="427"/>
      <c r="F4" s="427"/>
      <c r="G4" s="427"/>
      <c r="H4" s="427"/>
      <c r="I4" s="427"/>
      <c r="J4" s="427"/>
    </row>
    <row r="5" spans="1:10" ht="21" customHeight="1">
      <c r="A5" s="44"/>
      <c r="B5" s="44"/>
      <c r="C5" s="44"/>
      <c r="D5" s="45"/>
      <c r="E5" s="45"/>
      <c r="F5" s="45"/>
      <c r="G5" s="45"/>
      <c r="H5" s="44"/>
      <c r="I5" s="44"/>
    </row>
    <row r="7" spans="1:10" ht="19.95" customHeight="1">
      <c r="A7" s="428" t="s">
        <v>91</v>
      </c>
      <c r="B7" s="46"/>
      <c r="C7" s="47" t="s">
        <v>92</v>
      </c>
      <c r="D7" s="47" t="s">
        <v>93</v>
      </c>
      <c r="E7" s="47" t="s">
        <v>94</v>
      </c>
      <c r="F7" s="47" t="s">
        <v>95</v>
      </c>
      <c r="G7" s="47" t="s">
        <v>92</v>
      </c>
      <c r="H7" s="47" t="s">
        <v>93</v>
      </c>
      <c r="I7" s="47" t="s">
        <v>94</v>
      </c>
      <c r="J7" s="47" t="s">
        <v>96</v>
      </c>
    </row>
    <row r="8" spans="1:10" ht="36" customHeight="1">
      <c r="A8" s="429"/>
      <c r="B8" s="48" t="str">
        <f>申請書!D7</f>
        <v/>
      </c>
      <c r="C8" s="48" t="str">
        <f>申請書!F7</f>
        <v/>
      </c>
      <c r="D8" s="48" t="str">
        <f>申請書!H7</f>
        <v/>
      </c>
      <c r="E8" s="48" t="str">
        <f>申請書!J7</f>
        <v/>
      </c>
      <c r="F8" s="48" t="str">
        <f>申請書!L7</f>
        <v/>
      </c>
      <c r="G8" s="48" t="str">
        <f>申請書!N7</f>
        <v/>
      </c>
      <c r="H8" s="48" t="str">
        <f>申請書!P7</f>
        <v/>
      </c>
      <c r="I8" s="48" t="str">
        <f>申請書!R7</f>
        <v>￥</v>
      </c>
      <c r="J8" s="48">
        <f>申請書!T7</f>
        <v>0</v>
      </c>
    </row>
    <row r="9" spans="1:10" ht="25.05" customHeight="1"/>
    <row r="10" spans="1:10" ht="25.05" customHeight="1">
      <c r="A10" s="426" t="str">
        <f>CONCATENATE(申請書!B10,IF(申請書!C10=""," ",申請書!C10),申請書!D10,IF(申請書!E10=""," ",申請書!E10),申請書!F10)</f>
        <v>令和 年 月分　新宿区認証保育所運営費等補助要綱による補助金として</v>
      </c>
      <c r="B10" s="426"/>
      <c r="C10" s="426"/>
      <c r="D10" s="426"/>
      <c r="E10" s="426"/>
      <c r="F10" s="426"/>
      <c r="G10" s="426"/>
      <c r="H10" s="426"/>
      <c r="I10" s="426"/>
      <c r="J10" s="426"/>
    </row>
    <row r="11" spans="1:10" ht="25.05" customHeight="1">
      <c r="A11" s="426" t="str">
        <f>IF(申請書!G37=0,"（申請書の施設名を入力してください）",CONCATENATE("（",申請書!G37,"）"))</f>
        <v>（申請書の施設名を入力してください）</v>
      </c>
      <c r="B11" s="426"/>
      <c r="C11" s="426"/>
      <c r="D11" s="426"/>
      <c r="E11" s="426"/>
      <c r="F11" s="426"/>
      <c r="G11" s="426"/>
      <c r="H11" s="426"/>
      <c r="I11" s="426"/>
      <c r="J11" s="426"/>
    </row>
    <row r="12" spans="1:10" ht="79.95" customHeight="1"/>
    <row r="13" spans="1:10" ht="25.05" customHeight="1">
      <c r="A13" s="426" t="s">
        <v>97</v>
      </c>
      <c r="B13" s="426"/>
      <c r="C13" s="426"/>
      <c r="D13" s="426"/>
      <c r="E13" s="426"/>
      <c r="F13" s="426"/>
      <c r="G13" s="426"/>
      <c r="H13" s="426"/>
      <c r="I13" s="426"/>
      <c r="J13" s="426"/>
    </row>
    <row r="14" spans="1:10" ht="25.05" customHeight="1">
      <c r="A14" s="426"/>
      <c r="B14" s="426"/>
      <c r="C14" s="426"/>
      <c r="D14" s="426"/>
      <c r="E14" s="426"/>
      <c r="F14" s="426"/>
      <c r="G14" s="426"/>
      <c r="H14" s="426"/>
      <c r="I14" s="426"/>
      <c r="J14" s="426"/>
    </row>
    <row r="15" spans="1:10" s="49" customFormat="1" ht="25.05" customHeight="1">
      <c r="H15" s="432" t="s">
        <v>98</v>
      </c>
      <c r="I15" s="432"/>
      <c r="J15" s="432"/>
    </row>
    <row r="16" spans="1:10" s="49" customFormat="1" ht="19.95" customHeight="1">
      <c r="H16" s="50"/>
      <c r="I16" s="50"/>
      <c r="J16" s="50"/>
    </row>
    <row r="17" spans="1:10" s="49" customFormat="1" ht="25.05" customHeight="1">
      <c r="A17" s="430" t="s">
        <v>99</v>
      </c>
      <c r="B17" s="430"/>
      <c r="D17" s="49" t="s">
        <v>100</v>
      </c>
    </row>
    <row r="18" spans="1:10" ht="34.950000000000003" customHeight="1">
      <c r="A18" s="426"/>
      <c r="B18" s="426"/>
      <c r="C18" s="426"/>
      <c r="D18" s="426"/>
      <c r="E18" s="426"/>
      <c r="F18" s="426"/>
      <c r="G18" s="426"/>
      <c r="H18" s="426"/>
      <c r="I18" s="426"/>
      <c r="J18" s="426"/>
    </row>
    <row r="19" spans="1:10" ht="19.95" customHeight="1">
      <c r="A19" s="430" t="s">
        <v>101</v>
      </c>
      <c r="B19" s="430"/>
      <c r="C19" s="49"/>
      <c r="D19" s="49"/>
      <c r="E19" s="49"/>
      <c r="F19" s="49"/>
      <c r="G19" s="49"/>
      <c r="H19" s="49"/>
      <c r="I19" s="49"/>
      <c r="J19" s="49"/>
    </row>
    <row r="20" spans="1:10" ht="25.05" customHeight="1">
      <c r="A20" s="430" t="s">
        <v>102</v>
      </c>
      <c r="B20" s="430"/>
      <c r="C20" s="430"/>
      <c r="D20" s="431">
        <f>申請書!G33</f>
        <v>0</v>
      </c>
      <c r="E20" s="431"/>
      <c r="F20" s="431"/>
      <c r="G20" s="431"/>
      <c r="H20" s="431"/>
      <c r="I20" s="431"/>
      <c r="J20" s="431"/>
    </row>
    <row r="21" spans="1:10" ht="25.05" customHeight="1">
      <c r="A21" s="49"/>
      <c r="B21" s="49"/>
      <c r="C21" s="49"/>
      <c r="D21" s="431">
        <f>申請書!G34</f>
        <v>0</v>
      </c>
      <c r="E21" s="431"/>
      <c r="F21" s="431"/>
      <c r="G21" s="431"/>
      <c r="H21" s="431"/>
      <c r="I21" s="431"/>
      <c r="J21" s="431"/>
    </row>
    <row r="22" spans="1:10" ht="25.05" customHeight="1">
      <c r="A22" s="430" t="s">
        <v>89</v>
      </c>
      <c r="B22" s="430"/>
      <c r="C22" s="430"/>
      <c r="D22" s="431">
        <f>申請書!G35</f>
        <v>0</v>
      </c>
      <c r="E22" s="431"/>
      <c r="F22" s="431"/>
      <c r="G22" s="431"/>
      <c r="H22" s="431"/>
      <c r="I22" s="431"/>
      <c r="J22" s="431"/>
    </row>
    <row r="23" spans="1:10" ht="25.05" customHeight="1">
      <c r="A23" s="430" t="s">
        <v>90</v>
      </c>
      <c r="B23" s="430"/>
      <c r="C23" s="430"/>
      <c r="D23" s="431">
        <f>申請書!G36</f>
        <v>0</v>
      </c>
      <c r="E23" s="431"/>
      <c r="F23" s="431"/>
      <c r="G23" s="431"/>
      <c r="H23" s="431"/>
      <c r="I23" s="431"/>
      <c r="J23" s="431"/>
    </row>
    <row r="24" spans="1:10" ht="25.05" customHeight="1">
      <c r="A24" s="430" t="s">
        <v>14</v>
      </c>
      <c r="B24" s="430"/>
      <c r="C24" s="430"/>
      <c r="D24" s="431">
        <f>申請書!G37</f>
        <v>0</v>
      </c>
      <c r="E24" s="431"/>
      <c r="F24" s="431"/>
      <c r="G24" s="431"/>
      <c r="H24" s="431"/>
      <c r="I24" s="431"/>
      <c r="J24" s="431"/>
    </row>
  </sheetData>
  <sheetProtection sheet="1" selectLockedCells="1"/>
  <mergeCells count="19">
    <mergeCell ref="A24:C24"/>
    <mergeCell ref="D24:J24"/>
    <mergeCell ref="H15:J15"/>
    <mergeCell ref="A17:B17"/>
    <mergeCell ref="A18:J18"/>
    <mergeCell ref="A19:B19"/>
    <mergeCell ref="A20:C20"/>
    <mergeCell ref="D20:J20"/>
    <mergeCell ref="D21:J21"/>
    <mergeCell ref="A22:C22"/>
    <mergeCell ref="D22:J22"/>
    <mergeCell ref="A23:C23"/>
    <mergeCell ref="D23:J23"/>
    <mergeCell ref="A14:J14"/>
    <mergeCell ref="A4:J4"/>
    <mergeCell ref="A7:A8"/>
    <mergeCell ref="A10:J10"/>
    <mergeCell ref="A11:J11"/>
    <mergeCell ref="A13:J13"/>
  </mergeCells>
  <phoneticPr fontId="2"/>
  <printOptions horizontalCentered="1"/>
  <pageMargins left="0.98425196850393704" right="0.98425196850393704" top="0.98425196850393704" bottom="0.98425196850393704" header="0.51181102362204722" footer="0.51181102362204722"/>
  <pageSetup paperSize="9"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AG41"/>
  <sheetViews>
    <sheetView view="pageBreakPreview" topLeftCell="A15" zoomScaleNormal="100" zoomScaleSheetLayoutView="100" workbookViewId="0">
      <selection activeCell="W32" sqref="W32"/>
    </sheetView>
  </sheetViews>
  <sheetFormatPr defaultRowHeight="14.4"/>
  <cols>
    <col min="1" max="1" width="2" style="6" customWidth="1"/>
    <col min="2" max="2" width="8.6640625" style="6" customWidth="1"/>
    <col min="3" max="5" width="7.109375" style="6" customWidth="1"/>
    <col min="6" max="17" width="4" style="6" customWidth="1"/>
    <col min="18" max="18" width="8.88671875" style="6" customWidth="1"/>
    <col min="19" max="19" width="2.109375" style="6" customWidth="1"/>
    <col min="20" max="20" width="3.88671875" style="6" customWidth="1"/>
    <col min="21" max="21" width="9.5546875" style="6" bestFit="1" customWidth="1"/>
    <col min="22" max="22" width="4.33203125" style="6" customWidth="1"/>
    <col min="23" max="23" width="5.109375" style="6" customWidth="1"/>
    <col min="24" max="24" width="5.21875" style="6" customWidth="1"/>
    <col min="29" max="30" width="6.109375" bestFit="1" customWidth="1"/>
    <col min="31" max="33" width="9" bestFit="1" customWidth="1"/>
    <col min="34" max="34" width="4.5546875" bestFit="1" customWidth="1"/>
  </cols>
  <sheetData>
    <row r="1" spans="1:25">
      <c r="A1" s="283" t="s">
        <v>34</v>
      </c>
      <c r="B1" s="284"/>
      <c r="C1" s="284"/>
      <c r="D1" s="284"/>
      <c r="E1" s="284"/>
      <c r="F1" s="284"/>
      <c r="G1" s="284"/>
      <c r="H1" s="284"/>
      <c r="I1" s="284"/>
      <c r="J1" s="284"/>
      <c r="K1" s="284"/>
      <c r="L1" s="284"/>
      <c r="M1" s="284"/>
      <c r="N1" s="284"/>
      <c r="O1" s="284"/>
      <c r="P1" s="284"/>
      <c r="Q1" s="284"/>
      <c r="R1" s="284"/>
      <c r="S1" s="139"/>
    </row>
    <row r="2" spans="1:25">
      <c r="A2" s="285"/>
      <c r="B2" s="284"/>
      <c r="C2" s="284"/>
      <c r="D2" s="284"/>
      <c r="E2" s="284"/>
      <c r="F2" s="284"/>
      <c r="G2" s="284"/>
      <c r="H2" s="284"/>
      <c r="I2" s="284"/>
      <c r="J2" s="284"/>
      <c r="K2" s="284"/>
      <c r="L2" s="284"/>
      <c r="M2" s="284"/>
      <c r="N2" s="284"/>
      <c r="O2" s="284"/>
      <c r="P2" s="284"/>
      <c r="Q2" s="284"/>
      <c r="R2" s="284"/>
      <c r="S2" s="285"/>
      <c r="T2" s="8"/>
      <c r="V2" s="8"/>
      <c r="W2" s="8"/>
    </row>
    <row r="3" spans="1:25">
      <c r="A3" s="285"/>
      <c r="B3" s="284"/>
      <c r="C3" s="284"/>
      <c r="D3" s="284"/>
      <c r="E3" s="284"/>
      <c r="F3" s="284"/>
      <c r="G3" s="284"/>
      <c r="H3" s="284"/>
      <c r="I3" s="284"/>
      <c r="J3" s="284"/>
      <c r="K3" s="284"/>
      <c r="L3" s="284"/>
      <c r="M3" s="284"/>
      <c r="N3" s="284"/>
      <c r="O3" s="284"/>
      <c r="P3" s="284"/>
      <c r="Q3" s="284"/>
      <c r="R3" s="284"/>
      <c r="S3" s="285"/>
      <c r="T3" s="8"/>
      <c r="U3" s="9"/>
      <c r="V3" s="8"/>
      <c r="W3" s="8"/>
    </row>
    <row r="4" spans="1:25">
      <c r="A4" s="285"/>
      <c r="B4" s="284"/>
      <c r="C4" s="284"/>
      <c r="D4" s="284"/>
      <c r="E4" s="284"/>
      <c r="F4" s="284"/>
      <c r="G4" s="284"/>
      <c r="H4" s="284"/>
      <c r="I4" s="284"/>
      <c r="J4" s="284"/>
      <c r="K4" s="284"/>
      <c r="L4" s="284"/>
      <c r="M4" s="284"/>
      <c r="N4" s="284"/>
      <c r="O4" s="284"/>
      <c r="P4" s="286"/>
      <c r="Q4" s="286"/>
      <c r="R4" s="286"/>
      <c r="S4" s="285"/>
    </row>
    <row r="5" spans="1:25" ht="19.2">
      <c r="A5" s="445" t="s">
        <v>43</v>
      </c>
      <c r="B5" s="445"/>
      <c r="C5" s="445"/>
      <c r="D5" s="445"/>
      <c r="E5" s="445"/>
      <c r="F5" s="445"/>
      <c r="G5" s="445"/>
      <c r="H5" s="445"/>
      <c r="I5" s="445"/>
      <c r="J5" s="445"/>
      <c r="K5" s="445"/>
      <c r="L5" s="445"/>
      <c r="M5" s="445"/>
      <c r="N5" s="445"/>
      <c r="O5" s="445"/>
      <c r="P5" s="445"/>
      <c r="Q5" s="445"/>
      <c r="R5" s="445"/>
      <c r="S5" s="445"/>
    </row>
    <row r="6" spans="1:25" ht="19.2">
      <c r="A6" s="285"/>
      <c r="B6" s="287"/>
      <c r="C6" s="287"/>
      <c r="D6" s="287"/>
      <c r="E6" s="287"/>
      <c r="F6" s="287"/>
      <c r="G6" s="287"/>
      <c r="H6" s="287"/>
      <c r="I6" s="287"/>
      <c r="J6" s="287"/>
      <c r="K6" s="287"/>
      <c r="L6" s="287"/>
      <c r="M6" s="287"/>
      <c r="N6" s="287"/>
      <c r="O6" s="287"/>
      <c r="P6" s="287"/>
      <c r="Q6" s="287"/>
      <c r="R6" s="287"/>
      <c r="S6" s="287"/>
      <c r="Y6" s="6"/>
    </row>
    <row r="7" spans="1:25" ht="19.2">
      <c r="A7" s="285"/>
      <c r="B7" s="287"/>
      <c r="C7" s="287"/>
      <c r="D7" s="287"/>
      <c r="E7" s="287"/>
      <c r="F7" s="287"/>
      <c r="G7" s="287"/>
      <c r="H7" s="287"/>
      <c r="I7" s="287"/>
      <c r="J7" s="287"/>
      <c r="K7" s="287"/>
      <c r="L7" s="287"/>
      <c r="M7" s="287"/>
      <c r="N7" s="287"/>
      <c r="O7" s="287"/>
      <c r="P7" s="287"/>
      <c r="Q7" s="287"/>
      <c r="R7" s="287"/>
      <c r="S7" s="287"/>
      <c r="Y7" s="6"/>
    </row>
    <row r="8" spans="1:25" ht="19.2">
      <c r="A8" s="285"/>
      <c r="B8" s="287"/>
      <c r="C8" s="287"/>
      <c r="D8" s="287"/>
      <c r="E8" s="287"/>
      <c r="F8" s="287"/>
      <c r="G8" s="287"/>
      <c r="H8" s="287"/>
      <c r="I8" s="287"/>
      <c r="J8" s="287"/>
      <c r="K8" s="287"/>
      <c r="L8" s="287"/>
      <c r="M8" s="287"/>
      <c r="N8" s="287"/>
      <c r="O8" s="287"/>
      <c r="P8" s="287"/>
      <c r="Q8" s="287"/>
      <c r="R8" s="287"/>
      <c r="S8" s="287"/>
      <c r="Y8" s="6"/>
    </row>
    <row r="9" spans="1:25" ht="21.6" customHeight="1">
      <c r="A9" s="285"/>
      <c r="B9" s="285" t="s">
        <v>19</v>
      </c>
      <c r="C9" s="288">
        <f>申請書!C10</f>
        <v>0</v>
      </c>
      <c r="D9" s="288" t="s">
        <v>20</v>
      </c>
      <c r="E9" s="288">
        <f>申請書!E10</f>
        <v>0</v>
      </c>
      <c r="F9" s="288" t="s">
        <v>21</v>
      </c>
      <c r="G9" s="288">
        <v>1</v>
      </c>
      <c r="H9" s="289" t="s">
        <v>39</v>
      </c>
      <c r="I9" s="289" t="s">
        <v>22</v>
      </c>
      <c r="J9" s="288"/>
      <c r="K9" s="285"/>
      <c r="L9" s="285"/>
      <c r="M9" s="285"/>
      <c r="N9" s="285"/>
      <c r="O9" s="284"/>
      <c r="P9" s="448"/>
      <c r="Q9" s="448"/>
      <c r="R9" s="286"/>
      <c r="S9" s="285"/>
    </row>
    <row r="10" spans="1:25" ht="19.2">
      <c r="A10" s="285"/>
      <c r="B10" s="290"/>
      <c r="C10" s="291"/>
      <c r="D10" s="291"/>
      <c r="E10" s="291"/>
      <c r="F10" s="291"/>
      <c r="G10" s="291"/>
      <c r="H10" s="291"/>
      <c r="I10" s="291"/>
      <c r="J10" s="291"/>
      <c r="K10" s="287"/>
      <c r="L10" s="287"/>
      <c r="M10" s="287"/>
      <c r="N10" s="287"/>
      <c r="O10" s="287"/>
      <c r="P10" s="287"/>
      <c r="Q10" s="287"/>
      <c r="R10" s="287"/>
      <c r="S10" s="287"/>
      <c r="Y10" s="6"/>
    </row>
    <row r="11" spans="1:25" ht="19.2">
      <c r="A11" s="285"/>
      <c r="B11" s="290"/>
      <c r="C11" s="291"/>
      <c r="D11" s="291"/>
      <c r="E11" s="291"/>
      <c r="F11" s="291"/>
      <c r="G11" s="291"/>
      <c r="H11" s="291"/>
      <c r="I11" s="291"/>
      <c r="J11" s="291"/>
      <c r="K11" s="287"/>
      <c r="L11" s="287"/>
      <c r="M11" s="287"/>
      <c r="N11" s="287"/>
      <c r="O11" s="287"/>
      <c r="P11" s="287"/>
      <c r="Q11" s="287"/>
      <c r="R11" s="287"/>
      <c r="S11" s="287"/>
      <c r="Y11" s="6"/>
    </row>
    <row r="12" spans="1:25" ht="21.6" customHeight="1">
      <c r="A12" s="285"/>
      <c r="B12" s="285" t="s">
        <v>23</v>
      </c>
      <c r="C12" s="451" t="str">
        <f>IF(申請書!G37="","申請書シートの施設名を入力してください",申請書!G37)</f>
        <v>申請書シートの施設名を入力してください</v>
      </c>
      <c r="D12" s="451"/>
      <c r="E12" s="451"/>
      <c r="F12" s="451"/>
      <c r="G12" s="451"/>
      <c r="H12" s="451"/>
      <c r="I12" s="451"/>
      <c r="J12" s="451"/>
      <c r="K12" s="451"/>
      <c r="L12" s="451"/>
      <c r="M12" s="451"/>
      <c r="N12" s="451"/>
      <c r="O12" s="451"/>
      <c r="P12" s="451"/>
      <c r="Q12" s="451"/>
      <c r="R12" s="451"/>
      <c r="S12" s="285"/>
    </row>
    <row r="13" spans="1:25" ht="19.2">
      <c r="A13" s="285"/>
      <c r="B13" s="287"/>
      <c r="C13" s="287"/>
      <c r="D13" s="287"/>
      <c r="E13" s="287"/>
      <c r="F13" s="287"/>
      <c r="G13" s="287"/>
      <c r="H13" s="287"/>
      <c r="I13" s="287"/>
      <c r="J13" s="287"/>
      <c r="K13" s="287"/>
      <c r="L13" s="287"/>
      <c r="M13" s="287"/>
      <c r="N13" s="287"/>
      <c r="O13" s="287"/>
      <c r="P13" s="287"/>
      <c r="Q13" s="287"/>
      <c r="R13" s="287"/>
      <c r="S13" s="287"/>
      <c r="Y13" s="6"/>
    </row>
    <row r="14" spans="1:25" ht="19.2">
      <c r="A14" s="285"/>
      <c r="B14" s="287"/>
      <c r="C14" s="287"/>
      <c r="D14" s="287"/>
      <c r="E14" s="287"/>
      <c r="F14" s="287"/>
      <c r="G14" s="287"/>
      <c r="H14" s="287"/>
      <c r="I14" s="287"/>
      <c r="J14" s="287"/>
      <c r="K14" s="287"/>
      <c r="L14" s="287"/>
      <c r="M14" s="287"/>
      <c r="N14" s="287"/>
      <c r="O14" s="287"/>
      <c r="P14" s="287"/>
      <c r="Q14" s="287"/>
      <c r="R14" s="287"/>
      <c r="S14" s="287"/>
      <c r="Y14" s="6"/>
    </row>
    <row r="15" spans="1:25" ht="19.8" customHeight="1">
      <c r="A15" s="285"/>
      <c r="B15" s="284" t="s">
        <v>45</v>
      </c>
      <c r="C15" s="284"/>
      <c r="D15" s="284"/>
      <c r="E15" s="284"/>
      <c r="F15" s="284"/>
      <c r="G15" s="284"/>
      <c r="H15" s="284"/>
      <c r="I15" s="284"/>
      <c r="J15" s="284"/>
      <c r="K15" s="284"/>
      <c r="L15" s="284"/>
      <c r="M15" s="284"/>
      <c r="N15" s="284"/>
      <c r="O15" s="284"/>
      <c r="P15" s="284"/>
      <c r="Q15" s="284"/>
      <c r="R15" s="284"/>
      <c r="S15" s="285"/>
    </row>
    <row r="16" spans="1:25" ht="24" customHeight="1">
      <c r="A16" s="285"/>
      <c r="B16" s="449"/>
      <c r="C16" s="450"/>
      <c r="D16" s="450"/>
      <c r="E16" s="450"/>
      <c r="F16" s="435">
        <v>0</v>
      </c>
      <c r="G16" s="436"/>
      <c r="H16" s="435">
        <v>1</v>
      </c>
      <c r="I16" s="436"/>
      <c r="J16" s="435">
        <v>2</v>
      </c>
      <c r="K16" s="436"/>
      <c r="L16" s="435">
        <v>3</v>
      </c>
      <c r="M16" s="436"/>
      <c r="N16" s="435">
        <v>4</v>
      </c>
      <c r="O16" s="436"/>
      <c r="P16" s="435">
        <v>5</v>
      </c>
      <c r="Q16" s="436"/>
      <c r="R16" s="292" t="s">
        <v>2</v>
      </c>
      <c r="S16" s="285"/>
    </row>
    <row r="17" spans="1:33" ht="24" customHeight="1">
      <c r="A17" s="285"/>
      <c r="B17" s="449" t="s">
        <v>30</v>
      </c>
      <c r="C17" s="450"/>
      <c r="D17" s="450"/>
      <c r="E17" s="450"/>
      <c r="F17" s="437" t="str">
        <f>IFERROR(HLOOKUP(児童総括表!$E$9,'確認表（0歳児　管内）'!$F$6:$Q$53,47,FALSE),"")</f>
        <v/>
      </c>
      <c r="G17" s="438"/>
      <c r="H17" s="437" t="str">
        <f>IFERROR(HLOOKUP(児童総括表!$E$9,'確認表（１歳児　管内）'!$F$6:$Q$53,47,FALSE),"")</f>
        <v/>
      </c>
      <c r="I17" s="438"/>
      <c r="J17" s="437" t="str">
        <f>IFERROR(HLOOKUP(児童総括表!$E$9,'確認表（２歳児　管内）'!$F$6:$Q$53,47,FALSE),"")</f>
        <v/>
      </c>
      <c r="K17" s="438"/>
      <c r="L17" s="437" t="str">
        <f>IFERROR(HLOOKUP(児童総括表!$E$9,'確認表（３歳児　管内）'!$F$6:$Q$53,47,FALSE),"")</f>
        <v/>
      </c>
      <c r="M17" s="438"/>
      <c r="N17" s="437" t="str">
        <f>IFERROR(HLOOKUP(児童総括表!$E$9,'確認表（４歳児　管内）'!$F$6:$Q$53,47,FALSE),"")</f>
        <v/>
      </c>
      <c r="O17" s="438"/>
      <c r="P17" s="437" t="str">
        <f>IFERROR(HLOOKUP(児童総括表!$E$9,'確認表（５歳児　管内）'!$F$6:$Q$53,47,FALSE),"")</f>
        <v/>
      </c>
      <c r="Q17" s="438"/>
      <c r="R17" s="293">
        <f>SUM(F17:Q17)</f>
        <v>0</v>
      </c>
      <c r="S17" s="285"/>
    </row>
    <row r="18" spans="1:33" ht="24" customHeight="1">
      <c r="A18" s="285"/>
      <c r="B18" s="449" t="s">
        <v>31</v>
      </c>
      <c r="C18" s="450"/>
      <c r="D18" s="450"/>
      <c r="E18" s="450"/>
      <c r="F18" s="441"/>
      <c r="G18" s="442"/>
      <c r="H18" s="441"/>
      <c r="I18" s="442"/>
      <c r="J18" s="441"/>
      <c r="K18" s="442"/>
      <c r="L18" s="441"/>
      <c r="M18" s="442"/>
      <c r="N18" s="441"/>
      <c r="O18" s="442"/>
      <c r="P18" s="441"/>
      <c r="Q18" s="442"/>
      <c r="R18" s="293">
        <f>SUM(F18:Q18)</f>
        <v>0</v>
      </c>
      <c r="S18" s="285"/>
    </row>
    <row r="19" spans="1:33" ht="24" customHeight="1">
      <c r="A19" s="285"/>
      <c r="B19" s="449" t="s">
        <v>2</v>
      </c>
      <c r="C19" s="450"/>
      <c r="D19" s="450"/>
      <c r="E19" s="450"/>
      <c r="F19" s="437">
        <f>SUM(F17:G18)</f>
        <v>0</v>
      </c>
      <c r="G19" s="438"/>
      <c r="H19" s="437">
        <f t="shared" ref="H19" si="0">SUM(H17:I18)</f>
        <v>0</v>
      </c>
      <c r="I19" s="438"/>
      <c r="J19" s="437">
        <f t="shared" ref="J19" si="1">SUM(J17:K18)</f>
        <v>0</v>
      </c>
      <c r="K19" s="438"/>
      <c r="L19" s="437">
        <f t="shared" ref="L19" si="2">SUM(L17:M18)</f>
        <v>0</v>
      </c>
      <c r="M19" s="438"/>
      <c r="N19" s="437">
        <f t="shared" ref="N19" si="3">SUM(N17:O18)</f>
        <v>0</v>
      </c>
      <c r="O19" s="438"/>
      <c r="P19" s="437">
        <f t="shared" ref="P19" si="4">SUM(P17:Q18)</f>
        <v>0</v>
      </c>
      <c r="Q19" s="438"/>
      <c r="R19" s="293">
        <f>SUM(F19:Q19)</f>
        <v>0</v>
      </c>
      <c r="S19" s="285"/>
    </row>
    <row r="20" spans="1:33">
      <c r="A20" s="285"/>
      <c r="B20" s="294"/>
      <c r="C20" s="294"/>
      <c r="D20" s="294"/>
      <c r="E20" s="294"/>
      <c r="F20" s="295"/>
      <c r="G20" s="295"/>
      <c r="H20" s="295"/>
      <c r="I20" s="295"/>
      <c r="J20" s="295"/>
      <c r="K20" s="295"/>
      <c r="L20" s="295"/>
      <c r="M20" s="295"/>
      <c r="N20" s="295"/>
      <c r="O20" s="295"/>
      <c r="P20" s="295"/>
      <c r="Q20" s="295"/>
      <c r="R20" s="295"/>
      <c r="S20" s="285"/>
    </row>
    <row r="21" spans="1:33">
      <c r="A21" s="285"/>
      <c r="B21" s="294"/>
      <c r="C21" s="294"/>
      <c r="D21" s="294"/>
      <c r="E21" s="294"/>
      <c r="F21" s="295"/>
      <c r="G21" s="295"/>
      <c r="H21" s="295"/>
      <c r="I21" s="295"/>
      <c r="J21" s="295"/>
      <c r="K21" s="295"/>
      <c r="L21" s="295"/>
      <c r="M21" s="295"/>
      <c r="N21" s="295"/>
      <c r="O21" s="295"/>
      <c r="P21" s="295"/>
      <c r="Q21" s="295"/>
      <c r="R21" s="295"/>
      <c r="S21" s="285"/>
    </row>
    <row r="22" spans="1:33">
      <c r="A22" s="285"/>
      <c r="B22" s="284" t="s">
        <v>32</v>
      </c>
      <c r="C22" s="296"/>
      <c r="D22" s="296"/>
      <c r="E22" s="296"/>
      <c r="F22" s="295"/>
      <c r="G22" s="295"/>
      <c r="H22" s="295"/>
      <c r="I22" s="295"/>
      <c r="J22" s="295"/>
      <c r="K22" s="295"/>
      <c r="L22" s="295"/>
      <c r="M22" s="295"/>
      <c r="N22" s="295"/>
      <c r="O22" s="295"/>
      <c r="P22" s="295"/>
      <c r="Q22" s="295"/>
      <c r="R22" s="295"/>
      <c r="S22" s="285"/>
    </row>
    <row r="23" spans="1:33" ht="19.2" customHeight="1">
      <c r="A23" s="285"/>
      <c r="B23" s="433"/>
      <c r="C23" s="434"/>
      <c r="D23" s="434"/>
      <c r="E23" s="434"/>
      <c r="F23" s="433" t="s">
        <v>24</v>
      </c>
      <c r="G23" s="439"/>
      <c r="H23" s="433" t="s">
        <v>25</v>
      </c>
      <c r="I23" s="439"/>
      <c r="J23" s="433" t="s">
        <v>26</v>
      </c>
      <c r="K23" s="439"/>
      <c r="L23" s="433" t="s">
        <v>27</v>
      </c>
      <c r="M23" s="439"/>
      <c r="N23" s="433" t="s">
        <v>28</v>
      </c>
      <c r="O23" s="439"/>
      <c r="P23" s="433" t="s">
        <v>29</v>
      </c>
      <c r="Q23" s="439"/>
      <c r="R23" s="292" t="s">
        <v>2</v>
      </c>
      <c r="S23" s="285"/>
    </row>
    <row r="24" spans="1:33" ht="19.2" customHeight="1">
      <c r="A24" s="285"/>
      <c r="B24" s="446" t="s">
        <v>40</v>
      </c>
      <c r="C24" s="447"/>
      <c r="D24" s="447"/>
      <c r="E24" s="447"/>
      <c r="F24" s="443"/>
      <c r="G24" s="444"/>
      <c r="H24" s="443"/>
      <c r="I24" s="444"/>
      <c r="J24" s="443"/>
      <c r="K24" s="444"/>
      <c r="L24" s="443"/>
      <c r="M24" s="444"/>
      <c r="N24" s="443"/>
      <c r="O24" s="444"/>
      <c r="P24" s="443"/>
      <c r="Q24" s="444"/>
      <c r="R24" s="292"/>
      <c r="S24" s="285"/>
    </row>
    <row r="25" spans="1:33" ht="19.2" customHeight="1">
      <c r="A25" s="285"/>
      <c r="B25" s="433" t="s">
        <v>33</v>
      </c>
      <c r="C25" s="434"/>
      <c r="D25" s="434"/>
      <c r="E25" s="434"/>
      <c r="F25" s="443"/>
      <c r="G25" s="444"/>
      <c r="H25" s="443"/>
      <c r="I25" s="444"/>
      <c r="J25" s="443"/>
      <c r="K25" s="444"/>
      <c r="L25" s="443"/>
      <c r="M25" s="444"/>
      <c r="N25" s="443"/>
      <c r="O25" s="444"/>
      <c r="P25" s="443"/>
      <c r="Q25" s="444"/>
      <c r="R25" s="292"/>
      <c r="S25" s="285"/>
    </row>
    <row r="26" spans="1:33" ht="19.2" customHeight="1">
      <c r="A26" s="285"/>
      <c r="B26" s="433" t="s">
        <v>2</v>
      </c>
      <c r="C26" s="434"/>
      <c r="D26" s="434"/>
      <c r="E26" s="434"/>
      <c r="F26" s="433"/>
      <c r="G26" s="439"/>
      <c r="H26" s="433"/>
      <c r="I26" s="439"/>
      <c r="J26" s="433"/>
      <c r="K26" s="439"/>
      <c r="L26" s="433"/>
      <c r="M26" s="439"/>
      <c r="N26" s="433"/>
      <c r="O26" s="439"/>
      <c r="P26" s="433"/>
      <c r="Q26" s="439"/>
      <c r="R26" s="292" t="str">
        <f>IF(SUM(R24:R25)=0,"",SUM(R24:R25))</f>
        <v/>
      </c>
      <c r="S26" s="285"/>
    </row>
    <row r="27" spans="1:33">
      <c r="A27" s="285"/>
      <c r="B27" s="297"/>
      <c r="C27" s="297"/>
      <c r="D27" s="297"/>
      <c r="E27" s="297"/>
      <c r="F27" s="298"/>
      <c r="G27" s="298"/>
      <c r="H27" s="298"/>
      <c r="I27" s="298"/>
      <c r="J27" s="298"/>
      <c r="K27" s="298"/>
      <c r="L27" s="298"/>
      <c r="M27" s="298"/>
      <c r="N27" s="298"/>
      <c r="O27" s="298"/>
      <c r="P27" s="298"/>
      <c r="Q27" s="298"/>
      <c r="R27" s="298"/>
      <c r="S27" s="285"/>
    </row>
    <row r="28" spans="1:33">
      <c r="A28" s="285"/>
      <c r="B28" s="294"/>
      <c r="C28" s="294"/>
      <c r="D28" s="294"/>
      <c r="E28" s="294"/>
      <c r="F28" s="295"/>
      <c r="G28" s="295"/>
      <c r="H28" s="295"/>
      <c r="I28" s="295"/>
      <c r="J28" s="295"/>
      <c r="K28" s="295"/>
      <c r="L28" s="295"/>
      <c r="M28" s="295"/>
      <c r="N28" s="295"/>
      <c r="O28" s="295"/>
      <c r="P28" s="295"/>
      <c r="Q28" s="295"/>
      <c r="R28" s="295"/>
      <c r="S28" s="285"/>
    </row>
    <row r="29" spans="1:33">
      <c r="A29" s="285"/>
      <c r="B29" s="294"/>
      <c r="C29" s="294"/>
      <c r="D29" s="294"/>
      <c r="E29" s="294"/>
      <c r="F29" s="295"/>
      <c r="G29" s="295"/>
      <c r="H29" s="295"/>
      <c r="I29" s="295"/>
      <c r="J29" s="295"/>
      <c r="K29" s="295"/>
      <c r="L29" s="295"/>
      <c r="M29" s="295"/>
      <c r="N29" s="295"/>
      <c r="O29" s="295"/>
      <c r="P29" s="295"/>
      <c r="Q29" s="295"/>
      <c r="R29" s="295"/>
      <c r="S29" s="285"/>
      <c r="U29" s="6" t="s">
        <v>234</v>
      </c>
    </row>
    <row r="30" spans="1:33" ht="16.2" customHeight="1">
      <c r="A30" s="285"/>
      <c r="B30" s="296" t="s">
        <v>235</v>
      </c>
      <c r="C30" s="299"/>
      <c r="D30" s="299"/>
      <c r="E30" s="299"/>
      <c r="F30" s="284"/>
      <c r="G30" s="284"/>
      <c r="H30" s="284"/>
      <c r="I30" s="284"/>
      <c r="J30" s="284"/>
      <c r="K30" s="284"/>
      <c r="L30" s="284"/>
      <c r="M30" s="284"/>
      <c r="N30" s="284"/>
      <c r="O30" s="284"/>
      <c r="P30" s="284"/>
      <c r="Q30" s="284"/>
      <c r="R30" s="284"/>
      <c r="S30" s="285"/>
      <c r="U30" s="6" t="s">
        <v>236</v>
      </c>
      <c r="AB30" s="6" t="s">
        <v>237</v>
      </c>
      <c r="AC30" s="6"/>
      <c r="AD30" s="6"/>
      <c r="AE30" s="6"/>
    </row>
    <row r="31" spans="1:33" ht="24" customHeight="1" thickBot="1">
      <c r="A31" s="285"/>
      <c r="B31" s="433"/>
      <c r="C31" s="434"/>
      <c r="D31" s="434"/>
      <c r="E31" s="434"/>
      <c r="F31" s="433" t="s">
        <v>24</v>
      </c>
      <c r="G31" s="434"/>
      <c r="H31" s="439"/>
      <c r="I31" s="433" t="s">
        <v>37</v>
      </c>
      <c r="J31" s="434"/>
      <c r="K31" s="439"/>
      <c r="L31" s="433" t="s">
        <v>27</v>
      </c>
      <c r="M31" s="434"/>
      <c r="N31" s="439"/>
      <c r="O31" s="433" t="s">
        <v>38</v>
      </c>
      <c r="P31" s="434"/>
      <c r="Q31" s="439"/>
      <c r="R31" s="292" t="s">
        <v>2</v>
      </c>
      <c r="S31" s="285"/>
      <c r="U31" s="337"/>
      <c r="V31" s="336">
        <v>0</v>
      </c>
      <c r="W31" s="336">
        <v>1</v>
      </c>
      <c r="X31" s="336">
        <v>2</v>
      </c>
      <c r="Y31" s="336">
        <v>3</v>
      </c>
      <c r="Z31" s="336">
        <v>4</v>
      </c>
      <c r="AA31" s="338">
        <v>5</v>
      </c>
      <c r="AB31" s="336">
        <v>0</v>
      </c>
      <c r="AC31" s="336">
        <v>1</v>
      </c>
      <c r="AD31" s="336">
        <v>2</v>
      </c>
      <c r="AE31" s="336">
        <v>3</v>
      </c>
      <c r="AF31" s="336">
        <v>4</v>
      </c>
      <c r="AG31" s="338">
        <v>5</v>
      </c>
    </row>
    <row r="32" spans="1:33" ht="24" customHeight="1" thickTop="1">
      <c r="A32" s="285"/>
      <c r="B32" s="433" t="s">
        <v>41</v>
      </c>
      <c r="C32" s="434"/>
      <c r="D32" s="434"/>
      <c r="E32" s="434"/>
      <c r="F32" s="437" t="str">
        <f>F17</f>
        <v/>
      </c>
      <c r="G32" s="434"/>
      <c r="H32" s="439"/>
      <c r="I32" s="437" t="str">
        <f>IFERROR(H17++J17,"")</f>
        <v/>
      </c>
      <c r="J32" s="434"/>
      <c r="K32" s="439"/>
      <c r="L32" s="437" t="str">
        <f>L17</f>
        <v/>
      </c>
      <c r="M32" s="434"/>
      <c r="N32" s="439"/>
      <c r="O32" s="437" t="str">
        <f>IFERROR(N17+P17,"")</f>
        <v/>
      </c>
      <c r="P32" s="434"/>
      <c r="Q32" s="439"/>
      <c r="R32" s="293">
        <f>SUM(F32:Q32)</f>
        <v>0</v>
      </c>
      <c r="S32" s="285"/>
      <c r="U32" s="339" t="s">
        <v>232</v>
      </c>
      <c r="V32" s="354" t="str">
        <f>F17</f>
        <v/>
      </c>
      <c r="W32" s="354" t="str">
        <f>H17</f>
        <v/>
      </c>
      <c r="X32" s="354" t="str">
        <f>J17</f>
        <v/>
      </c>
      <c r="Y32" s="354" t="str">
        <f>L17</f>
        <v/>
      </c>
      <c r="Z32" s="354" t="str">
        <f>N17</f>
        <v/>
      </c>
      <c r="AA32" s="355" t="str">
        <f>P17</f>
        <v/>
      </c>
      <c r="AB32" s="356">
        <f>IFERROR(F33-F19,0)</f>
        <v>0</v>
      </c>
      <c r="AC32" s="356">
        <f>IFERROR(HLOOKUP(児童総括表!$E$9,'確認表（１歳児　管内）'!$F$6:$Q$53,48,FALSE)+G34,0)</f>
        <v>0</v>
      </c>
      <c r="AD32" s="356">
        <f>IFERROR(HLOOKUP(児童総括表!$E$9,'確認表（２歳児　管内）'!$F$6:$Q$53,48,FALSE)+H34,0)</f>
        <v>0</v>
      </c>
      <c r="AE32" s="356">
        <f>IFERROR(I34+HLOOKUP(児童総括表!$E$9,'確認表（管外）'!$G$6:$R$45,38,FALSE),0)</f>
        <v>0</v>
      </c>
      <c r="AF32" s="356">
        <f>IFERROR(J34+HLOOKUP(児童総括表!$E$9,'確認表（４歳児　管内）'!$F$6:$Q$53,48,FALSE),0)</f>
        <v>0</v>
      </c>
      <c r="AG32" s="357">
        <f>IFERROR(K34+HLOOKUP(児童総括表!$E$9,'確認表（５歳児　管内）'!$F$6:$Q$53,48,FALSE),0)</f>
        <v>0</v>
      </c>
    </row>
    <row r="33" spans="1:27" ht="24" customHeight="1">
      <c r="A33" s="285"/>
      <c r="B33" s="433" t="s">
        <v>42</v>
      </c>
      <c r="C33" s="434"/>
      <c r="D33" s="434"/>
      <c r="E33" s="434"/>
      <c r="F33" s="437" t="str">
        <f>IFERROR(F19+HLOOKUP(児童総括表!$E$9,'確認表（0歳児　管内）'!$F$6:$Q$53,48,FALSE)+HLOOKUP(児童総括表!$E$9,'確認表（管外）'!$G$6:$R$45,35,FALSE),"")</f>
        <v/>
      </c>
      <c r="G33" s="440"/>
      <c r="H33" s="438"/>
      <c r="I33" s="437" t="str">
        <f>IFERROR(H19+J19+HLOOKUP(児童総括表!$E$9,'確認表（１歳児　管内）'!$F$6:$Q$53,48,FALSE)+HLOOKUP(児童総括表!$E$9,'確認表（２歳児　管内）'!$F$6:$Q$53,48,FALSE)+HLOOKUP(児童総括表!$E$9,'確認表（管外）'!$G$6:$R$45,36,FALSE)+HLOOKUP(児童総括表!$E$9,'確認表（管外）'!$G$6:$R$45,37,FALSE),"")</f>
        <v/>
      </c>
      <c r="J33" s="434"/>
      <c r="K33" s="439"/>
      <c r="L33" s="437" t="str">
        <f>IFERROR(L19+HLOOKUP(児童総括表!$E$9,'確認表（３歳児　管内）'!$F$6:$Q$53,48,FALSE)+HLOOKUP(児童総括表!$E$9,'確認表（管外）'!$G$6:$R$45,38,FALSE),"")</f>
        <v/>
      </c>
      <c r="M33" s="434"/>
      <c r="N33" s="439"/>
      <c r="O33" s="437" t="str">
        <f>IFERROR(N19+P19+HLOOKUP(児童総括表!$E$9,'確認表（４歳児　管内）'!$F$6:$Q$53,48,FALSE)+HLOOKUP(児童総括表!$E$9,'確認表（５歳児　管内）'!$F$6:$Q$53,48,FALSE)+HLOOKUP(児童総括表!$E$9,'確認表（管外）'!$G$6:$R$45,39,FALSE)+HLOOKUP(児童総括表!$E$9,'確認表（管外）'!$G$6:$R$45,40,FALSE),"")</f>
        <v/>
      </c>
      <c r="P33" s="434"/>
      <c r="Q33" s="439"/>
      <c r="R33" s="293">
        <f>SUM(F33:Q33)</f>
        <v>0</v>
      </c>
      <c r="S33" s="285"/>
      <c r="U33" s="340" t="s">
        <v>233</v>
      </c>
      <c r="V33" s="358">
        <f>F18</f>
        <v>0</v>
      </c>
      <c r="W33" s="358">
        <f>H18</f>
        <v>0</v>
      </c>
      <c r="X33" s="358">
        <f>J18</f>
        <v>0</v>
      </c>
      <c r="Y33" s="358">
        <f>L18</f>
        <v>0</v>
      </c>
      <c r="Z33" s="358">
        <f>N18</f>
        <v>0</v>
      </c>
      <c r="AA33" s="359">
        <f>P18</f>
        <v>0</v>
      </c>
    </row>
    <row r="34" spans="1:27">
      <c r="B34" s="10"/>
      <c r="C34" s="10"/>
      <c r="D34" s="10"/>
      <c r="E34" s="10"/>
      <c r="F34" s="10" t="str">
        <f>IFERROR(HLOOKUP(児童総括表!$E$9,'確認表（管外）'!$G$6:$R$45,35,FALSE),"")</f>
        <v/>
      </c>
      <c r="G34" s="10" t="str">
        <f>IFERROR(HLOOKUP(児童総括表!$E$9,'確認表（管外）'!$G$6:$R$45,36,FALSE),"")</f>
        <v/>
      </c>
      <c r="H34" s="10" t="str">
        <f>IFERROR(HLOOKUP(児童総括表!$E$9,'確認表（管外）'!$G$6:$R$45,37,FALSE),"")</f>
        <v/>
      </c>
      <c r="I34" s="10" t="str">
        <f>IFERROR(HLOOKUP(児童総括表!$E$9,'確認表（管外）'!$G$6:$R$45,38,FALSE),"")</f>
        <v/>
      </c>
      <c r="J34" s="10" t="str">
        <f>IFERROR(HLOOKUP(児童総括表!$E$9,'確認表（管外）'!$G$6:$R$45,39,FALSE),"")</f>
        <v/>
      </c>
      <c r="K34" s="10" t="str">
        <f>IFERROR(HLOOKUP(児童総括表!$E$9,'確認表（管外）'!$G$6:$R$45,40,FALSE),"")</f>
        <v/>
      </c>
      <c r="L34" s="10"/>
      <c r="M34" s="10"/>
      <c r="N34" s="10"/>
      <c r="O34" s="10"/>
      <c r="P34" s="10"/>
      <c r="Q34" s="10"/>
      <c r="R34" s="10"/>
    </row>
    <row r="35" spans="1:27">
      <c r="B35" s="10"/>
      <c r="C35" s="10"/>
      <c r="D35" s="10"/>
      <c r="E35" s="10"/>
      <c r="F35" s="10"/>
      <c r="G35" s="10"/>
      <c r="H35" s="10"/>
      <c r="I35" s="10"/>
      <c r="J35" s="10"/>
      <c r="K35" s="10"/>
      <c r="L35" s="10"/>
      <c r="M35" s="10"/>
      <c r="N35" s="10"/>
      <c r="O35" s="10"/>
      <c r="P35" s="10"/>
      <c r="Q35" s="10"/>
      <c r="R35" s="10"/>
    </row>
    <row r="36" spans="1:27">
      <c r="B36" s="10"/>
      <c r="C36" s="10"/>
      <c r="D36" s="10"/>
      <c r="E36" s="10"/>
      <c r="F36" s="10"/>
      <c r="G36" s="10"/>
      <c r="H36" s="10"/>
      <c r="I36" s="10"/>
      <c r="J36" s="10"/>
      <c r="K36" s="10"/>
      <c r="L36" s="10"/>
      <c r="M36" s="10"/>
      <c r="N36" s="10"/>
      <c r="O36" s="10"/>
      <c r="P36" s="10"/>
      <c r="Q36" s="10"/>
      <c r="R36" s="10"/>
    </row>
    <row r="37" spans="1:27">
      <c r="B37" s="10"/>
      <c r="C37" s="10"/>
      <c r="D37" s="10"/>
      <c r="E37" s="10"/>
      <c r="F37" s="10"/>
      <c r="G37" s="10"/>
      <c r="H37" s="10"/>
      <c r="I37" s="10"/>
      <c r="J37" s="10"/>
      <c r="K37" s="10"/>
      <c r="L37" s="10"/>
      <c r="M37" s="10"/>
      <c r="N37" s="10"/>
      <c r="O37" s="10"/>
      <c r="P37" s="10"/>
      <c r="Q37" s="10"/>
      <c r="R37" s="10"/>
    </row>
    <row r="38" spans="1:27">
      <c r="B38" s="11"/>
      <c r="C38" s="12"/>
      <c r="D38" s="13"/>
      <c r="E38" s="13"/>
      <c r="F38" s="13"/>
      <c r="G38" s="13"/>
      <c r="H38" s="13"/>
      <c r="I38" s="13"/>
      <c r="J38" s="13"/>
      <c r="K38" s="13"/>
      <c r="L38" s="13"/>
      <c r="M38" s="13"/>
      <c r="N38" s="13"/>
      <c r="O38" s="13"/>
      <c r="P38" s="13"/>
      <c r="Q38" s="13"/>
      <c r="R38" s="13"/>
    </row>
    <row r="39" spans="1:27">
      <c r="B39" s="7"/>
      <c r="C39" s="7"/>
      <c r="D39" s="7"/>
      <c r="E39" s="7"/>
      <c r="F39" s="7"/>
      <c r="G39" s="7"/>
      <c r="H39" s="7"/>
      <c r="I39" s="7"/>
      <c r="J39" s="7"/>
      <c r="K39" s="7"/>
      <c r="L39" s="7"/>
      <c r="M39" s="7"/>
      <c r="N39" s="7"/>
      <c r="O39" s="7"/>
      <c r="P39" s="7"/>
      <c r="Q39" s="7"/>
      <c r="R39" s="7"/>
    </row>
    <row r="40" spans="1:27">
      <c r="B40" s="7"/>
      <c r="C40" s="7"/>
      <c r="D40" s="7"/>
      <c r="E40" s="7"/>
      <c r="F40" s="7"/>
      <c r="G40" s="7"/>
      <c r="H40" s="7"/>
      <c r="I40" s="7"/>
      <c r="J40" s="7"/>
      <c r="K40" s="7"/>
      <c r="L40" s="7"/>
      <c r="M40" s="7"/>
      <c r="N40" s="7"/>
      <c r="O40" s="7"/>
      <c r="P40" s="7"/>
      <c r="Q40" s="7"/>
      <c r="R40" s="7"/>
    </row>
    <row r="41" spans="1:27">
      <c r="B41" s="7"/>
      <c r="C41" s="7"/>
      <c r="D41" s="7"/>
      <c r="E41" s="7"/>
      <c r="F41" s="7"/>
      <c r="G41" s="7"/>
      <c r="H41" s="7"/>
      <c r="I41" s="7"/>
      <c r="J41" s="7"/>
      <c r="K41" s="7"/>
      <c r="L41" s="7"/>
      <c r="M41" s="7"/>
      <c r="N41" s="7"/>
      <c r="O41" s="7"/>
      <c r="P41" s="7"/>
      <c r="Q41" s="7"/>
      <c r="R41" s="7"/>
    </row>
  </sheetData>
  <sheetProtection sheet="1" selectLockedCells="1"/>
  <mergeCells count="74">
    <mergeCell ref="A5:S5"/>
    <mergeCell ref="B23:E23"/>
    <mergeCell ref="B24:E24"/>
    <mergeCell ref="B25:E25"/>
    <mergeCell ref="P9:Q9"/>
    <mergeCell ref="B19:E19"/>
    <mergeCell ref="B18:E18"/>
    <mergeCell ref="B17:E17"/>
    <mergeCell ref="B16:E16"/>
    <mergeCell ref="C12:R12"/>
    <mergeCell ref="N23:O23"/>
    <mergeCell ref="P23:Q23"/>
    <mergeCell ref="N24:O24"/>
    <mergeCell ref="P24:Q24"/>
    <mergeCell ref="P19:Q19"/>
    <mergeCell ref="L18:M18"/>
    <mergeCell ref="P25:Q25"/>
    <mergeCell ref="N26:O26"/>
    <mergeCell ref="P26:Q26"/>
    <mergeCell ref="J25:K25"/>
    <mergeCell ref="L32:N32"/>
    <mergeCell ref="O32:Q32"/>
    <mergeCell ref="J26:K26"/>
    <mergeCell ref="L26:M26"/>
    <mergeCell ref="L31:N31"/>
    <mergeCell ref="O31:Q31"/>
    <mergeCell ref="L33:N33"/>
    <mergeCell ref="O33:Q33"/>
    <mergeCell ref="F23:G23"/>
    <mergeCell ref="H23:I23"/>
    <mergeCell ref="J23:K23"/>
    <mergeCell ref="L23:M23"/>
    <mergeCell ref="F24:G24"/>
    <mergeCell ref="H24:I24"/>
    <mergeCell ref="J24:K24"/>
    <mergeCell ref="L24:M24"/>
    <mergeCell ref="F31:H31"/>
    <mergeCell ref="I31:K31"/>
    <mergeCell ref="F25:G25"/>
    <mergeCell ref="H25:I25"/>
    <mergeCell ref="L25:M25"/>
    <mergeCell ref="N25:O25"/>
    <mergeCell ref="N18:O18"/>
    <mergeCell ref="P18:Q18"/>
    <mergeCell ref="F19:G19"/>
    <mergeCell ref="H19:I19"/>
    <mergeCell ref="J19:K19"/>
    <mergeCell ref="L19:M19"/>
    <mergeCell ref="N19:O19"/>
    <mergeCell ref="F18:G18"/>
    <mergeCell ref="H18:I18"/>
    <mergeCell ref="J18:K18"/>
    <mergeCell ref="N16:O16"/>
    <mergeCell ref="L16:M16"/>
    <mergeCell ref="P16:Q16"/>
    <mergeCell ref="H17:I17"/>
    <mergeCell ref="J17:K17"/>
    <mergeCell ref="L17:M17"/>
    <mergeCell ref="N17:O17"/>
    <mergeCell ref="P17:Q17"/>
    <mergeCell ref="J16:K16"/>
    <mergeCell ref="B31:E31"/>
    <mergeCell ref="B33:E33"/>
    <mergeCell ref="F16:G16"/>
    <mergeCell ref="H16:I16"/>
    <mergeCell ref="F17:G17"/>
    <mergeCell ref="B32:E32"/>
    <mergeCell ref="F32:H32"/>
    <mergeCell ref="I32:K32"/>
    <mergeCell ref="F33:H33"/>
    <mergeCell ref="I33:K33"/>
    <mergeCell ref="B26:E26"/>
    <mergeCell ref="F26:G26"/>
    <mergeCell ref="H26:I26"/>
  </mergeCells>
  <phoneticPr fontId="2"/>
  <pageMargins left="0.70866141732283472" right="0.70866141732283472" top="0.74803149606299213" bottom="0.74803149606299213" header="0.31496062992125984" footer="0.31496062992125984"/>
  <pageSetup paperSize="9" scale="98" orientation="portrait" blackAndWhite="1" horizontalDpi="0" verticalDpi="0" r:id="rId1"/>
  <colBreaks count="1" manualBreakCount="1">
    <brk id="19" max="1048575"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8" tint="0.39997558519241921"/>
  </sheetPr>
  <dimension ref="B1:U54"/>
  <sheetViews>
    <sheetView showGridLines="0" view="pageBreakPreview" zoomScaleNormal="85" zoomScaleSheetLayoutView="100" workbookViewId="0">
      <selection activeCell="F6" sqref="F6"/>
    </sheetView>
  </sheetViews>
  <sheetFormatPr defaultColWidth="6.6640625" defaultRowHeight="23.25" customHeight="1"/>
  <cols>
    <col min="1" max="1" width="0.6640625" style="14" customWidth="1"/>
    <col min="2" max="2" width="6" style="14" customWidth="1"/>
    <col min="3" max="3" width="9.21875" style="14" customWidth="1"/>
    <col min="4" max="4" width="28.109375" style="14" customWidth="1"/>
    <col min="5" max="5" width="8.77734375" style="14" customWidth="1"/>
    <col min="6" max="18" width="9.88671875" style="14" customWidth="1"/>
    <col min="19" max="19" width="2.33203125" style="14" customWidth="1"/>
    <col min="20" max="20" width="8.109375" style="14" bestFit="1" customWidth="1"/>
    <col min="21" max="23" width="6.77734375" style="14" bestFit="1" customWidth="1"/>
    <col min="24" max="16384" width="6.6640625" style="14"/>
  </cols>
  <sheetData>
    <row r="1" spans="2:21" s="2" customFormat="1" ht="23.25" customHeight="1">
      <c r="B1" s="458" t="s">
        <v>10</v>
      </c>
      <c r="C1" s="458"/>
      <c r="D1" s="458"/>
      <c r="E1" s="458"/>
      <c r="F1" s="458"/>
      <c r="G1" s="458"/>
      <c r="H1" s="458"/>
      <c r="I1" s="458"/>
      <c r="J1" s="458"/>
      <c r="K1" s="458"/>
      <c r="L1" s="458"/>
      <c r="M1" s="458"/>
      <c r="N1" s="458"/>
      <c r="O1" s="458"/>
      <c r="P1" s="458"/>
      <c r="Q1" s="458"/>
      <c r="R1" s="458"/>
    </row>
    <row r="2" spans="2:21" ht="22.2" customHeight="1">
      <c r="B2" s="458"/>
      <c r="C2" s="458"/>
      <c r="D2" s="458"/>
      <c r="E2" s="458"/>
      <c r="F2" s="458"/>
      <c r="G2" s="458"/>
      <c r="H2" s="458"/>
      <c r="I2" s="458"/>
      <c r="J2" s="458"/>
      <c r="K2" s="458"/>
      <c r="L2" s="458"/>
      <c r="M2" s="458"/>
      <c r="N2" s="458"/>
      <c r="O2" s="458"/>
      <c r="P2" s="458"/>
      <c r="Q2" s="458"/>
      <c r="R2" s="458"/>
    </row>
    <row r="3" spans="2:21" s="15" customFormat="1" ht="21.75" customHeight="1" thickBot="1">
      <c r="B3" s="466"/>
      <c r="C3" s="466"/>
      <c r="D3" s="466"/>
      <c r="E3" s="300"/>
      <c r="F3" s="301"/>
      <c r="G3" s="302"/>
      <c r="H3" s="302"/>
      <c r="I3" s="302"/>
      <c r="J3" s="302"/>
      <c r="K3" s="302"/>
      <c r="L3" s="302"/>
      <c r="M3" s="303" t="s">
        <v>14</v>
      </c>
      <c r="N3" s="461" t="str">
        <f>児童総括表!C12</f>
        <v>申請書シートの施設名を入力してください</v>
      </c>
      <c r="O3" s="461"/>
      <c r="P3" s="461"/>
      <c r="Q3" s="461"/>
      <c r="R3" s="461"/>
    </row>
    <row r="4" spans="2:21" ht="6.75" customHeight="1">
      <c r="B4" s="459" t="s">
        <v>103</v>
      </c>
      <c r="C4" s="459"/>
      <c r="D4" s="459"/>
      <c r="E4" s="304"/>
      <c r="F4" s="304"/>
      <c r="G4" s="304"/>
      <c r="H4" s="304"/>
      <c r="I4" s="304"/>
      <c r="J4" s="304"/>
      <c r="K4" s="304"/>
      <c r="L4" s="304"/>
      <c r="M4" s="304"/>
      <c r="N4" s="304"/>
      <c r="O4" s="304"/>
      <c r="P4" s="304"/>
      <c r="Q4" s="304"/>
      <c r="R4" s="304"/>
    </row>
    <row r="5" spans="2:21" ht="22.2" customHeight="1">
      <c r="B5" s="460"/>
      <c r="C5" s="460"/>
      <c r="D5" s="460"/>
      <c r="E5" s="304"/>
      <c r="F5" s="304"/>
      <c r="G5" s="304"/>
      <c r="H5" s="304"/>
      <c r="I5" s="304"/>
      <c r="J5" s="304"/>
      <c r="K5" s="304"/>
      <c r="L5" s="304"/>
      <c r="M5" s="304"/>
      <c r="N5" s="304"/>
      <c r="O5" s="304"/>
      <c r="P5" s="304"/>
      <c r="Q5" s="304"/>
      <c r="R5" s="304"/>
    </row>
    <row r="6" spans="2:21" s="17" customFormat="1" ht="35.4" customHeight="1">
      <c r="B6" s="305" t="s">
        <v>0</v>
      </c>
      <c r="C6" s="306"/>
      <c r="D6" s="307"/>
      <c r="E6" s="308"/>
      <c r="F6" s="309">
        <v>4</v>
      </c>
      <c r="G6" s="310">
        <v>5</v>
      </c>
      <c r="H6" s="310">
        <v>6</v>
      </c>
      <c r="I6" s="310">
        <v>7</v>
      </c>
      <c r="J6" s="310">
        <v>8</v>
      </c>
      <c r="K6" s="310">
        <v>9</v>
      </c>
      <c r="L6" s="310">
        <v>10</v>
      </c>
      <c r="M6" s="310">
        <v>11</v>
      </c>
      <c r="N6" s="310">
        <v>12</v>
      </c>
      <c r="O6" s="310">
        <v>1</v>
      </c>
      <c r="P6" s="310">
        <v>2</v>
      </c>
      <c r="Q6" s="311">
        <v>3</v>
      </c>
      <c r="R6" s="312" t="s">
        <v>17</v>
      </c>
      <c r="S6" s="16"/>
      <c r="U6" s="17" t="s">
        <v>6</v>
      </c>
    </row>
    <row r="7" spans="2:21" s="17" customFormat="1" ht="32.4" customHeight="1">
      <c r="B7" s="462">
        <v>1</v>
      </c>
      <c r="C7" s="349" t="s">
        <v>1</v>
      </c>
      <c r="D7" s="326"/>
      <c r="E7" s="18" t="s">
        <v>3</v>
      </c>
      <c r="F7" s="317"/>
      <c r="G7" s="318"/>
      <c r="H7" s="318"/>
      <c r="I7" s="318"/>
      <c r="J7" s="318"/>
      <c r="K7" s="345"/>
      <c r="L7" s="345"/>
      <c r="M7" s="318"/>
      <c r="N7" s="318"/>
      <c r="O7" s="318"/>
      <c r="P7" s="318"/>
      <c r="Q7" s="318"/>
      <c r="R7" s="467"/>
      <c r="S7" s="19"/>
      <c r="U7" s="17" t="s">
        <v>11</v>
      </c>
    </row>
    <row r="8" spans="2:21" s="17" customFormat="1" ht="32.4" customHeight="1">
      <c r="B8" s="463"/>
      <c r="C8" s="350" t="s">
        <v>7</v>
      </c>
      <c r="D8" s="327"/>
      <c r="E8" s="20" t="s">
        <v>4</v>
      </c>
      <c r="F8" s="320"/>
      <c r="G8" s="321"/>
      <c r="H8" s="321"/>
      <c r="I8" s="321"/>
      <c r="J8" s="321"/>
      <c r="K8" s="346"/>
      <c r="L8" s="346"/>
      <c r="M8" s="321"/>
      <c r="N8" s="321"/>
      <c r="O8" s="321"/>
      <c r="P8" s="321"/>
      <c r="Q8" s="321"/>
      <c r="R8" s="468"/>
      <c r="S8" s="21"/>
      <c r="U8" s="17" t="s">
        <v>9</v>
      </c>
    </row>
    <row r="9" spans="2:21" s="17" customFormat="1" ht="32.4" customHeight="1">
      <c r="B9" s="464"/>
      <c r="C9" s="351" t="s">
        <v>8</v>
      </c>
      <c r="D9" s="327"/>
      <c r="E9" s="22" t="s">
        <v>5</v>
      </c>
      <c r="F9" s="322"/>
      <c r="G9" s="323"/>
      <c r="H9" s="323"/>
      <c r="I9" s="323"/>
      <c r="J9" s="323"/>
      <c r="K9" s="347"/>
      <c r="L9" s="347"/>
      <c r="M9" s="323"/>
      <c r="N9" s="323"/>
      <c r="O9" s="323"/>
      <c r="P9" s="323"/>
      <c r="Q9" s="323"/>
      <c r="R9" s="469"/>
      <c r="S9" s="21"/>
    </row>
    <row r="10" spans="2:21" s="17" customFormat="1" ht="32.4" customHeight="1">
      <c r="B10" s="462">
        <v>2</v>
      </c>
      <c r="C10" s="349" t="s">
        <v>1</v>
      </c>
      <c r="D10" s="326"/>
      <c r="E10" s="18" t="s">
        <v>3</v>
      </c>
      <c r="F10" s="317"/>
      <c r="G10" s="318"/>
      <c r="H10" s="318"/>
      <c r="I10" s="318"/>
      <c r="J10" s="318"/>
      <c r="K10" s="345"/>
      <c r="L10" s="345"/>
      <c r="M10" s="318"/>
      <c r="N10" s="318"/>
      <c r="O10" s="318"/>
      <c r="P10" s="318"/>
      <c r="Q10" s="318"/>
      <c r="R10" s="467"/>
      <c r="S10" s="19"/>
    </row>
    <row r="11" spans="2:21" s="17" customFormat="1" ht="32.4" customHeight="1">
      <c r="B11" s="463"/>
      <c r="C11" s="350" t="s">
        <v>7</v>
      </c>
      <c r="D11" s="327"/>
      <c r="E11" s="20" t="s">
        <v>4</v>
      </c>
      <c r="F11" s="320"/>
      <c r="G11" s="321"/>
      <c r="H11" s="321"/>
      <c r="I11" s="321"/>
      <c r="J11" s="321"/>
      <c r="K11" s="346"/>
      <c r="L11" s="346"/>
      <c r="M11" s="321"/>
      <c r="N11" s="321"/>
      <c r="O11" s="321"/>
      <c r="P11" s="321"/>
      <c r="Q11" s="321"/>
      <c r="R11" s="468"/>
      <c r="S11" s="21"/>
      <c r="T11" s="23"/>
    </row>
    <row r="12" spans="2:21" s="17" customFormat="1" ht="32.4" customHeight="1">
      <c r="B12" s="464"/>
      <c r="C12" s="351" t="s">
        <v>8</v>
      </c>
      <c r="D12" s="328"/>
      <c r="E12" s="22" t="s">
        <v>5</v>
      </c>
      <c r="F12" s="322"/>
      <c r="G12" s="323"/>
      <c r="H12" s="323"/>
      <c r="I12" s="323"/>
      <c r="J12" s="323"/>
      <c r="K12" s="347"/>
      <c r="L12" s="347"/>
      <c r="M12" s="323"/>
      <c r="N12" s="323"/>
      <c r="O12" s="323"/>
      <c r="P12" s="323"/>
      <c r="Q12" s="323"/>
      <c r="R12" s="469"/>
      <c r="S12" s="21"/>
    </row>
    <row r="13" spans="2:21" s="17" customFormat="1" ht="32.4" customHeight="1">
      <c r="B13" s="462">
        <v>3</v>
      </c>
      <c r="C13" s="349" t="s">
        <v>1</v>
      </c>
      <c r="D13" s="326"/>
      <c r="E13" s="18" t="s">
        <v>3</v>
      </c>
      <c r="F13" s="317"/>
      <c r="G13" s="318"/>
      <c r="H13" s="318"/>
      <c r="I13" s="318"/>
      <c r="J13" s="318"/>
      <c r="K13" s="345"/>
      <c r="L13" s="345"/>
      <c r="M13" s="318"/>
      <c r="N13" s="318"/>
      <c r="O13" s="318"/>
      <c r="P13" s="318"/>
      <c r="Q13" s="318"/>
      <c r="R13" s="467"/>
      <c r="S13" s="19"/>
    </row>
    <row r="14" spans="2:21" s="17" customFormat="1" ht="32.4" customHeight="1">
      <c r="B14" s="463"/>
      <c r="C14" s="350" t="s">
        <v>7</v>
      </c>
      <c r="D14" s="335"/>
      <c r="E14" s="20" t="s">
        <v>4</v>
      </c>
      <c r="F14" s="320"/>
      <c r="G14" s="321"/>
      <c r="H14" s="321"/>
      <c r="I14" s="321"/>
      <c r="J14" s="321"/>
      <c r="K14" s="346"/>
      <c r="L14" s="346"/>
      <c r="M14" s="321"/>
      <c r="N14" s="321"/>
      <c r="O14" s="321"/>
      <c r="P14" s="321"/>
      <c r="Q14" s="321"/>
      <c r="R14" s="468"/>
      <c r="S14" s="21"/>
    </row>
    <row r="15" spans="2:21" s="17" customFormat="1" ht="32.4" customHeight="1">
      <c r="B15" s="464"/>
      <c r="C15" s="351" t="s">
        <v>8</v>
      </c>
      <c r="D15" s="329"/>
      <c r="E15" s="22" t="s">
        <v>5</v>
      </c>
      <c r="F15" s="322"/>
      <c r="G15" s="323"/>
      <c r="H15" s="323"/>
      <c r="I15" s="323"/>
      <c r="J15" s="323"/>
      <c r="K15" s="347"/>
      <c r="L15" s="347"/>
      <c r="M15" s="323"/>
      <c r="N15" s="323"/>
      <c r="O15" s="323"/>
      <c r="P15" s="323"/>
      <c r="Q15" s="323"/>
      <c r="R15" s="469"/>
      <c r="S15" s="21"/>
    </row>
    <row r="16" spans="2:21" s="17" customFormat="1" ht="32.4" customHeight="1">
      <c r="B16" s="462">
        <v>4</v>
      </c>
      <c r="C16" s="349" t="s">
        <v>1</v>
      </c>
      <c r="D16" s="326"/>
      <c r="E16" s="18" t="s">
        <v>3</v>
      </c>
      <c r="F16" s="317"/>
      <c r="G16" s="318"/>
      <c r="H16" s="318"/>
      <c r="I16" s="318"/>
      <c r="J16" s="318"/>
      <c r="K16" s="345"/>
      <c r="L16" s="345"/>
      <c r="M16" s="318"/>
      <c r="N16" s="318"/>
      <c r="O16" s="318"/>
      <c r="P16" s="318"/>
      <c r="Q16" s="318"/>
      <c r="R16" s="467"/>
      <c r="S16" s="19"/>
    </row>
    <row r="17" spans="2:19" s="17" customFormat="1" ht="32.4" customHeight="1">
      <c r="B17" s="463"/>
      <c r="C17" s="350" t="s">
        <v>7</v>
      </c>
      <c r="D17" s="329"/>
      <c r="E17" s="20" t="s">
        <v>4</v>
      </c>
      <c r="F17" s="320"/>
      <c r="G17" s="321"/>
      <c r="H17" s="321"/>
      <c r="I17" s="321"/>
      <c r="J17" s="321"/>
      <c r="K17" s="346"/>
      <c r="L17" s="346"/>
      <c r="M17" s="321"/>
      <c r="N17" s="321"/>
      <c r="O17" s="321"/>
      <c r="P17" s="321"/>
      <c r="Q17" s="321"/>
      <c r="R17" s="468"/>
      <c r="S17" s="21"/>
    </row>
    <row r="18" spans="2:19" s="17" customFormat="1" ht="32.4" customHeight="1">
      <c r="B18" s="464"/>
      <c r="C18" s="351" t="s">
        <v>8</v>
      </c>
      <c r="D18" s="328"/>
      <c r="E18" s="22" t="s">
        <v>5</v>
      </c>
      <c r="F18" s="322"/>
      <c r="G18" s="323"/>
      <c r="H18" s="323"/>
      <c r="I18" s="323"/>
      <c r="J18" s="323"/>
      <c r="K18" s="347"/>
      <c r="L18" s="347"/>
      <c r="M18" s="323"/>
      <c r="N18" s="323"/>
      <c r="O18" s="323"/>
      <c r="P18" s="323"/>
      <c r="Q18" s="323"/>
      <c r="R18" s="469"/>
      <c r="S18" s="21"/>
    </row>
    <row r="19" spans="2:19" s="17" customFormat="1" ht="32.4" customHeight="1">
      <c r="B19" s="462">
        <v>5</v>
      </c>
      <c r="C19" s="349" t="s">
        <v>1</v>
      </c>
      <c r="D19" s="326"/>
      <c r="E19" s="18" t="s">
        <v>3</v>
      </c>
      <c r="F19" s="317"/>
      <c r="G19" s="318"/>
      <c r="H19" s="318"/>
      <c r="I19" s="318"/>
      <c r="J19" s="318"/>
      <c r="K19" s="345"/>
      <c r="L19" s="345"/>
      <c r="M19" s="318"/>
      <c r="N19" s="318"/>
      <c r="O19" s="318"/>
      <c r="P19" s="318"/>
      <c r="Q19" s="318"/>
      <c r="R19" s="467"/>
      <c r="S19" s="19"/>
    </row>
    <row r="20" spans="2:19" s="17" customFormat="1" ht="32.4" customHeight="1">
      <c r="B20" s="463"/>
      <c r="C20" s="350" t="s">
        <v>7</v>
      </c>
      <c r="D20" s="329"/>
      <c r="E20" s="20" t="s">
        <v>4</v>
      </c>
      <c r="F20" s="320"/>
      <c r="G20" s="321"/>
      <c r="H20" s="321"/>
      <c r="I20" s="321"/>
      <c r="J20" s="321"/>
      <c r="K20" s="346"/>
      <c r="L20" s="346"/>
      <c r="M20" s="321"/>
      <c r="N20" s="321"/>
      <c r="O20" s="321"/>
      <c r="P20" s="321"/>
      <c r="Q20" s="321"/>
      <c r="R20" s="468"/>
      <c r="S20" s="21"/>
    </row>
    <row r="21" spans="2:19" s="17" customFormat="1" ht="32.4" customHeight="1">
      <c r="B21" s="464"/>
      <c r="C21" s="351" t="s">
        <v>8</v>
      </c>
      <c r="D21" s="328"/>
      <c r="E21" s="22" t="s">
        <v>5</v>
      </c>
      <c r="F21" s="322"/>
      <c r="G21" s="323"/>
      <c r="H21" s="323"/>
      <c r="I21" s="323"/>
      <c r="J21" s="323"/>
      <c r="K21" s="347"/>
      <c r="L21" s="347"/>
      <c r="M21" s="323"/>
      <c r="N21" s="323"/>
      <c r="O21" s="323"/>
      <c r="P21" s="323"/>
      <c r="Q21" s="323"/>
      <c r="R21" s="469"/>
      <c r="S21" s="21"/>
    </row>
    <row r="22" spans="2:19" s="17" customFormat="1" ht="32.4" customHeight="1">
      <c r="B22" s="462">
        <v>6</v>
      </c>
      <c r="C22" s="349" t="s">
        <v>1</v>
      </c>
      <c r="D22" s="326"/>
      <c r="E22" s="18" t="s">
        <v>3</v>
      </c>
      <c r="F22" s="317"/>
      <c r="G22" s="318"/>
      <c r="H22" s="318"/>
      <c r="I22" s="318"/>
      <c r="J22" s="318"/>
      <c r="K22" s="345"/>
      <c r="L22" s="345"/>
      <c r="M22" s="318"/>
      <c r="N22" s="318"/>
      <c r="O22" s="318"/>
      <c r="P22" s="318"/>
      <c r="Q22" s="318"/>
      <c r="R22" s="467"/>
      <c r="S22" s="19"/>
    </row>
    <row r="23" spans="2:19" s="17" customFormat="1" ht="32.4" customHeight="1">
      <c r="B23" s="463"/>
      <c r="C23" s="350" t="s">
        <v>7</v>
      </c>
      <c r="D23" s="329"/>
      <c r="E23" s="20" t="s">
        <v>4</v>
      </c>
      <c r="F23" s="320"/>
      <c r="G23" s="321"/>
      <c r="H23" s="321"/>
      <c r="I23" s="321"/>
      <c r="J23" s="321"/>
      <c r="K23" s="346"/>
      <c r="L23" s="346"/>
      <c r="M23" s="321"/>
      <c r="N23" s="321"/>
      <c r="O23" s="321"/>
      <c r="P23" s="321"/>
      <c r="Q23" s="321"/>
      <c r="R23" s="468"/>
      <c r="S23" s="21"/>
    </row>
    <row r="24" spans="2:19" s="17" customFormat="1" ht="32.4" customHeight="1">
      <c r="B24" s="464"/>
      <c r="C24" s="351" t="s">
        <v>8</v>
      </c>
      <c r="D24" s="328"/>
      <c r="E24" s="22" t="s">
        <v>5</v>
      </c>
      <c r="F24" s="322"/>
      <c r="G24" s="323"/>
      <c r="H24" s="323"/>
      <c r="I24" s="323"/>
      <c r="J24" s="323"/>
      <c r="K24" s="347"/>
      <c r="L24" s="347"/>
      <c r="M24" s="323"/>
      <c r="N24" s="323"/>
      <c r="O24" s="323"/>
      <c r="P24" s="323"/>
      <c r="Q24" s="323"/>
      <c r="R24" s="469"/>
      <c r="S24" s="21"/>
    </row>
    <row r="25" spans="2:19" s="17" customFormat="1" ht="32.4" customHeight="1">
      <c r="B25" s="462">
        <v>7</v>
      </c>
      <c r="C25" s="349" t="s">
        <v>1</v>
      </c>
      <c r="D25" s="326"/>
      <c r="E25" s="18" t="s">
        <v>3</v>
      </c>
      <c r="F25" s="317"/>
      <c r="G25" s="318"/>
      <c r="H25" s="318"/>
      <c r="I25" s="318"/>
      <c r="J25" s="318"/>
      <c r="K25" s="345"/>
      <c r="L25" s="345"/>
      <c r="M25" s="318"/>
      <c r="N25" s="318"/>
      <c r="O25" s="318"/>
      <c r="P25" s="318"/>
      <c r="Q25" s="318"/>
      <c r="R25" s="467"/>
      <c r="S25" s="19"/>
    </row>
    <row r="26" spans="2:19" s="17" customFormat="1" ht="32.4" customHeight="1">
      <c r="B26" s="463"/>
      <c r="C26" s="350" t="s">
        <v>7</v>
      </c>
      <c r="D26" s="329"/>
      <c r="E26" s="20" t="s">
        <v>4</v>
      </c>
      <c r="F26" s="320"/>
      <c r="G26" s="321"/>
      <c r="H26" s="321"/>
      <c r="I26" s="321"/>
      <c r="J26" s="321"/>
      <c r="K26" s="346"/>
      <c r="L26" s="346"/>
      <c r="M26" s="321"/>
      <c r="N26" s="321"/>
      <c r="O26" s="321"/>
      <c r="P26" s="321"/>
      <c r="Q26" s="321"/>
      <c r="R26" s="468"/>
      <c r="S26" s="21"/>
    </row>
    <row r="27" spans="2:19" s="17" customFormat="1" ht="32.4" customHeight="1">
      <c r="B27" s="464"/>
      <c r="C27" s="351" t="s">
        <v>8</v>
      </c>
      <c r="D27" s="328"/>
      <c r="E27" s="22" t="s">
        <v>5</v>
      </c>
      <c r="F27" s="322"/>
      <c r="G27" s="323"/>
      <c r="H27" s="323"/>
      <c r="I27" s="323"/>
      <c r="J27" s="323"/>
      <c r="K27" s="347"/>
      <c r="L27" s="347"/>
      <c r="M27" s="323"/>
      <c r="N27" s="323"/>
      <c r="O27" s="323"/>
      <c r="P27" s="323"/>
      <c r="Q27" s="323"/>
      <c r="R27" s="469"/>
      <c r="S27" s="21"/>
    </row>
    <row r="28" spans="2:19" s="17" customFormat="1" ht="32.4" customHeight="1">
      <c r="B28" s="462">
        <v>8</v>
      </c>
      <c r="C28" s="349" t="s">
        <v>1</v>
      </c>
      <c r="D28" s="326"/>
      <c r="E28" s="18" t="s">
        <v>3</v>
      </c>
      <c r="F28" s="317"/>
      <c r="G28" s="318"/>
      <c r="H28" s="318"/>
      <c r="I28" s="318"/>
      <c r="J28" s="318"/>
      <c r="K28" s="345"/>
      <c r="L28" s="345"/>
      <c r="M28" s="318"/>
      <c r="N28" s="318"/>
      <c r="O28" s="318"/>
      <c r="P28" s="318"/>
      <c r="Q28" s="318"/>
      <c r="R28" s="467"/>
      <c r="S28" s="19"/>
    </row>
    <row r="29" spans="2:19" s="17" customFormat="1" ht="32.4" customHeight="1">
      <c r="B29" s="463"/>
      <c r="C29" s="350" t="s">
        <v>7</v>
      </c>
      <c r="D29" s="329"/>
      <c r="E29" s="20" t="s">
        <v>4</v>
      </c>
      <c r="F29" s="320"/>
      <c r="G29" s="321"/>
      <c r="H29" s="321"/>
      <c r="I29" s="321"/>
      <c r="J29" s="321"/>
      <c r="K29" s="346"/>
      <c r="L29" s="346"/>
      <c r="M29" s="321"/>
      <c r="N29" s="321"/>
      <c r="O29" s="321"/>
      <c r="P29" s="321"/>
      <c r="Q29" s="321"/>
      <c r="R29" s="468"/>
      <c r="S29" s="21"/>
    </row>
    <row r="30" spans="2:19" s="17" customFormat="1" ht="32.4" customHeight="1">
      <c r="B30" s="464"/>
      <c r="C30" s="351" t="s">
        <v>8</v>
      </c>
      <c r="D30" s="328"/>
      <c r="E30" s="22" t="s">
        <v>5</v>
      </c>
      <c r="F30" s="322"/>
      <c r="G30" s="323"/>
      <c r="H30" s="323"/>
      <c r="I30" s="323"/>
      <c r="J30" s="323"/>
      <c r="K30" s="347"/>
      <c r="L30" s="347"/>
      <c r="M30" s="323"/>
      <c r="N30" s="323"/>
      <c r="O30" s="323"/>
      <c r="P30" s="323"/>
      <c r="Q30" s="323"/>
      <c r="R30" s="469"/>
      <c r="S30" s="21"/>
    </row>
    <row r="31" spans="2:19" s="17" customFormat="1" ht="32.4" customHeight="1">
      <c r="B31" s="462">
        <v>9</v>
      </c>
      <c r="C31" s="349" t="s">
        <v>1</v>
      </c>
      <c r="D31" s="326"/>
      <c r="E31" s="18" t="s">
        <v>3</v>
      </c>
      <c r="F31" s="317"/>
      <c r="G31" s="318"/>
      <c r="H31" s="318"/>
      <c r="I31" s="318"/>
      <c r="J31" s="318"/>
      <c r="K31" s="345"/>
      <c r="L31" s="345"/>
      <c r="M31" s="318"/>
      <c r="N31" s="318"/>
      <c r="O31" s="318"/>
      <c r="P31" s="318"/>
      <c r="Q31" s="318"/>
      <c r="R31" s="467"/>
      <c r="S31" s="19"/>
    </row>
    <row r="32" spans="2:19" s="17" customFormat="1" ht="32.4" customHeight="1">
      <c r="B32" s="463"/>
      <c r="C32" s="350" t="s">
        <v>7</v>
      </c>
      <c r="D32" s="329"/>
      <c r="E32" s="20" t="s">
        <v>4</v>
      </c>
      <c r="F32" s="320"/>
      <c r="G32" s="321"/>
      <c r="H32" s="321"/>
      <c r="I32" s="321"/>
      <c r="J32" s="321"/>
      <c r="K32" s="346"/>
      <c r="L32" s="346"/>
      <c r="M32" s="321"/>
      <c r="N32" s="321"/>
      <c r="O32" s="321"/>
      <c r="P32" s="321"/>
      <c r="Q32" s="321"/>
      <c r="R32" s="468"/>
      <c r="S32" s="21"/>
    </row>
    <row r="33" spans="2:19" s="17" customFormat="1" ht="32.4" customHeight="1">
      <c r="B33" s="464"/>
      <c r="C33" s="351" t="s">
        <v>8</v>
      </c>
      <c r="D33" s="328"/>
      <c r="E33" s="22" t="s">
        <v>5</v>
      </c>
      <c r="F33" s="322"/>
      <c r="G33" s="323"/>
      <c r="H33" s="323"/>
      <c r="I33" s="323"/>
      <c r="J33" s="323"/>
      <c r="K33" s="347"/>
      <c r="L33" s="347"/>
      <c r="M33" s="323"/>
      <c r="N33" s="323"/>
      <c r="O33" s="323"/>
      <c r="P33" s="323"/>
      <c r="Q33" s="323"/>
      <c r="R33" s="469"/>
      <c r="S33" s="21"/>
    </row>
    <row r="34" spans="2:19" s="17" customFormat="1" ht="32.4" customHeight="1">
      <c r="B34" s="462">
        <v>10</v>
      </c>
      <c r="C34" s="349" t="s">
        <v>1</v>
      </c>
      <c r="D34" s="326"/>
      <c r="E34" s="18" t="s">
        <v>3</v>
      </c>
      <c r="F34" s="317"/>
      <c r="G34" s="318"/>
      <c r="H34" s="318"/>
      <c r="I34" s="318"/>
      <c r="J34" s="318"/>
      <c r="K34" s="345"/>
      <c r="L34" s="345"/>
      <c r="M34" s="318"/>
      <c r="N34" s="318"/>
      <c r="O34" s="318"/>
      <c r="P34" s="318"/>
      <c r="Q34" s="318"/>
      <c r="R34" s="467"/>
      <c r="S34" s="19"/>
    </row>
    <row r="35" spans="2:19" s="17" customFormat="1" ht="32.4" customHeight="1">
      <c r="B35" s="463"/>
      <c r="C35" s="350" t="s">
        <v>7</v>
      </c>
      <c r="D35" s="329"/>
      <c r="E35" s="20" t="s">
        <v>4</v>
      </c>
      <c r="F35" s="320"/>
      <c r="G35" s="321"/>
      <c r="H35" s="321"/>
      <c r="I35" s="321"/>
      <c r="J35" s="321"/>
      <c r="K35" s="346"/>
      <c r="L35" s="346"/>
      <c r="M35" s="321"/>
      <c r="N35" s="321"/>
      <c r="O35" s="321"/>
      <c r="P35" s="321"/>
      <c r="Q35" s="321"/>
      <c r="R35" s="468"/>
      <c r="S35" s="21"/>
    </row>
    <row r="36" spans="2:19" s="17" customFormat="1" ht="32.4" customHeight="1">
      <c r="B36" s="464"/>
      <c r="C36" s="351" t="s">
        <v>8</v>
      </c>
      <c r="D36" s="328"/>
      <c r="E36" s="22" t="s">
        <v>5</v>
      </c>
      <c r="F36" s="322"/>
      <c r="G36" s="323"/>
      <c r="H36" s="323"/>
      <c r="I36" s="323"/>
      <c r="J36" s="323"/>
      <c r="K36" s="347"/>
      <c r="L36" s="347"/>
      <c r="M36" s="323"/>
      <c r="N36" s="323"/>
      <c r="O36" s="323"/>
      <c r="P36" s="323"/>
      <c r="Q36" s="323"/>
      <c r="R36" s="469"/>
      <c r="S36" s="21"/>
    </row>
    <row r="37" spans="2:19" s="17" customFormat="1" ht="32.4" customHeight="1">
      <c r="B37" s="462">
        <v>11</v>
      </c>
      <c r="C37" s="349" t="s">
        <v>1</v>
      </c>
      <c r="D37" s="326"/>
      <c r="E37" s="18" t="s">
        <v>3</v>
      </c>
      <c r="F37" s="317"/>
      <c r="G37" s="318"/>
      <c r="H37" s="318"/>
      <c r="I37" s="318"/>
      <c r="J37" s="318"/>
      <c r="K37" s="345"/>
      <c r="L37" s="345"/>
      <c r="M37" s="318"/>
      <c r="N37" s="318"/>
      <c r="O37" s="318"/>
      <c r="P37" s="318"/>
      <c r="Q37" s="318"/>
      <c r="R37" s="467"/>
      <c r="S37" s="19"/>
    </row>
    <row r="38" spans="2:19" s="17" customFormat="1" ht="32.4" customHeight="1">
      <c r="B38" s="463"/>
      <c r="C38" s="350" t="s">
        <v>7</v>
      </c>
      <c r="D38" s="329"/>
      <c r="E38" s="20" t="s">
        <v>4</v>
      </c>
      <c r="F38" s="320"/>
      <c r="G38" s="321"/>
      <c r="H38" s="321"/>
      <c r="I38" s="321"/>
      <c r="J38" s="321"/>
      <c r="K38" s="346"/>
      <c r="L38" s="346"/>
      <c r="M38" s="321"/>
      <c r="N38" s="321"/>
      <c r="O38" s="321"/>
      <c r="P38" s="321"/>
      <c r="Q38" s="321"/>
      <c r="R38" s="468"/>
      <c r="S38" s="21"/>
    </row>
    <row r="39" spans="2:19" s="17" customFormat="1" ht="32.4" customHeight="1">
      <c r="B39" s="464"/>
      <c r="C39" s="351" t="s">
        <v>8</v>
      </c>
      <c r="D39" s="328"/>
      <c r="E39" s="22" t="s">
        <v>5</v>
      </c>
      <c r="F39" s="322"/>
      <c r="G39" s="323"/>
      <c r="H39" s="323"/>
      <c r="I39" s="323"/>
      <c r="J39" s="323"/>
      <c r="K39" s="347"/>
      <c r="L39" s="347"/>
      <c r="M39" s="323"/>
      <c r="N39" s="323"/>
      <c r="O39" s="323"/>
      <c r="P39" s="323"/>
      <c r="Q39" s="323"/>
      <c r="R39" s="469"/>
      <c r="S39" s="21"/>
    </row>
    <row r="40" spans="2:19" s="17" customFormat="1" ht="32.4" customHeight="1">
      <c r="B40" s="462">
        <v>12</v>
      </c>
      <c r="C40" s="349" t="s">
        <v>1</v>
      </c>
      <c r="D40" s="326"/>
      <c r="E40" s="18" t="s">
        <v>3</v>
      </c>
      <c r="F40" s="317"/>
      <c r="G40" s="318"/>
      <c r="H40" s="318"/>
      <c r="I40" s="318"/>
      <c r="J40" s="318"/>
      <c r="K40" s="345"/>
      <c r="L40" s="345"/>
      <c r="M40" s="318"/>
      <c r="N40" s="318"/>
      <c r="O40" s="318"/>
      <c r="P40" s="318"/>
      <c r="Q40" s="318"/>
      <c r="R40" s="467"/>
      <c r="S40" s="19"/>
    </row>
    <row r="41" spans="2:19" s="17" customFormat="1" ht="32.4" customHeight="1">
      <c r="B41" s="463"/>
      <c r="C41" s="350" t="s">
        <v>7</v>
      </c>
      <c r="D41" s="329"/>
      <c r="E41" s="20" t="s">
        <v>4</v>
      </c>
      <c r="F41" s="320"/>
      <c r="G41" s="321"/>
      <c r="H41" s="321"/>
      <c r="I41" s="321"/>
      <c r="J41" s="321"/>
      <c r="K41" s="346"/>
      <c r="L41" s="346"/>
      <c r="M41" s="321"/>
      <c r="N41" s="321"/>
      <c r="O41" s="321"/>
      <c r="P41" s="321"/>
      <c r="Q41" s="321"/>
      <c r="R41" s="468"/>
      <c r="S41" s="21"/>
    </row>
    <row r="42" spans="2:19" s="17" customFormat="1" ht="32.4" customHeight="1">
      <c r="B42" s="464"/>
      <c r="C42" s="351" t="s">
        <v>8</v>
      </c>
      <c r="D42" s="328"/>
      <c r="E42" s="22" t="s">
        <v>5</v>
      </c>
      <c r="F42" s="322"/>
      <c r="G42" s="323"/>
      <c r="H42" s="323"/>
      <c r="I42" s="323"/>
      <c r="J42" s="323"/>
      <c r="K42" s="347"/>
      <c r="L42" s="347"/>
      <c r="M42" s="323"/>
      <c r="N42" s="323"/>
      <c r="O42" s="323"/>
      <c r="P42" s="323"/>
      <c r="Q42" s="323"/>
      <c r="R42" s="469"/>
      <c r="S42" s="21"/>
    </row>
    <row r="43" spans="2:19" s="17" customFormat="1" ht="32.4" customHeight="1">
      <c r="B43" s="462">
        <v>13</v>
      </c>
      <c r="C43" s="349" t="s">
        <v>1</v>
      </c>
      <c r="D43" s="326"/>
      <c r="E43" s="18" t="s">
        <v>3</v>
      </c>
      <c r="F43" s="317"/>
      <c r="G43" s="318"/>
      <c r="H43" s="318"/>
      <c r="I43" s="318"/>
      <c r="J43" s="318"/>
      <c r="K43" s="345"/>
      <c r="L43" s="345"/>
      <c r="M43" s="318"/>
      <c r="N43" s="318"/>
      <c r="O43" s="318"/>
      <c r="P43" s="318"/>
      <c r="Q43" s="318"/>
      <c r="R43" s="467"/>
      <c r="S43" s="19"/>
    </row>
    <row r="44" spans="2:19" s="17" customFormat="1" ht="32.4" customHeight="1">
      <c r="B44" s="463"/>
      <c r="C44" s="350" t="s">
        <v>7</v>
      </c>
      <c r="D44" s="329"/>
      <c r="E44" s="20" t="s">
        <v>4</v>
      </c>
      <c r="F44" s="320"/>
      <c r="G44" s="321"/>
      <c r="H44" s="321"/>
      <c r="I44" s="321"/>
      <c r="J44" s="321"/>
      <c r="K44" s="346"/>
      <c r="L44" s="346"/>
      <c r="M44" s="321"/>
      <c r="N44" s="321"/>
      <c r="O44" s="321"/>
      <c r="P44" s="321"/>
      <c r="Q44" s="321"/>
      <c r="R44" s="468"/>
      <c r="S44" s="21"/>
    </row>
    <row r="45" spans="2:19" s="17" customFormat="1" ht="32.4" customHeight="1">
      <c r="B45" s="464"/>
      <c r="C45" s="351" t="s">
        <v>8</v>
      </c>
      <c r="D45" s="328"/>
      <c r="E45" s="22" t="s">
        <v>5</v>
      </c>
      <c r="F45" s="322"/>
      <c r="G45" s="323"/>
      <c r="H45" s="323"/>
      <c r="I45" s="323"/>
      <c r="J45" s="323"/>
      <c r="K45" s="347"/>
      <c r="L45" s="347"/>
      <c r="M45" s="323"/>
      <c r="N45" s="323"/>
      <c r="O45" s="323"/>
      <c r="P45" s="323"/>
      <c r="Q45" s="323"/>
      <c r="R45" s="469"/>
      <c r="S45" s="21"/>
    </row>
    <row r="46" spans="2:19" s="17" customFormat="1" ht="32.4" customHeight="1">
      <c r="B46" s="462">
        <v>14</v>
      </c>
      <c r="C46" s="349" t="s">
        <v>1</v>
      </c>
      <c r="D46" s="326"/>
      <c r="E46" s="18" t="s">
        <v>3</v>
      </c>
      <c r="F46" s="317"/>
      <c r="G46" s="318"/>
      <c r="H46" s="318"/>
      <c r="I46" s="318"/>
      <c r="J46" s="318"/>
      <c r="K46" s="345"/>
      <c r="L46" s="345"/>
      <c r="M46" s="318"/>
      <c r="N46" s="318"/>
      <c r="O46" s="318"/>
      <c r="P46" s="318"/>
      <c r="Q46" s="318"/>
      <c r="R46" s="467"/>
      <c r="S46" s="19"/>
    </row>
    <row r="47" spans="2:19" s="17" customFormat="1" ht="32.4" customHeight="1">
      <c r="B47" s="463"/>
      <c r="C47" s="350" t="s">
        <v>7</v>
      </c>
      <c r="D47" s="329"/>
      <c r="E47" s="20" t="s">
        <v>4</v>
      </c>
      <c r="F47" s="320"/>
      <c r="G47" s="321"/>
      <c r="H47" s="321"/>
      <c r="I47" s="321"/>
      <c r="J47" s="321"/>
      <c r="K47" s="346"/>
      <c r="L47" s="346"/>
      <c r="M47" s="321"/>
      <c r="N47" s="321"/>
      <c r="O47" s="321"/>
      <c r="P47" s="321"/>
      <c r="Q47" s="321"/>
      <c r="R47" s="468"/>
      <c r="S47" s="21"/>
    </row>
    <row r="48" spans="2:19" s="17" customFormat="1" ht="32.4" customHeight="1">
      <c r="B48" s="464"/>
      <c r="C48" s="351" t="s">
        <v>8</v>
      </c>
      <c r="D48" s="328"/>
      <c r="E48" s="22" t="s">
        <v>5</v>
      </c>
      <c r="F48" s="322"/>
      <c r="G48" s="323"/>
      <c r="H48" s="323"/>
      <c r="I48" s="323"/>
      <c r="J48" s="323"/>
      <c r="K48" s="347"/>
      <c r="L48" s="347"/>
      <c r="M48" s="323"/>
      <c r="N48" s="323"/>
      <c r="O48" s="323"/>
      <c r="P48" s="323"/>
      <c r="Q48" s="323"/>
      <c r="R48" s="469"/>
      <c r="S48" s="21"/>
    </row>
    <row r="49" spans="2:19" s="17" customFormat="1" ht="32.4" customHeight="1">
      <c r="B49" s="462">
        <v>15</v>
      </c>
      <c r="C49" s="349" t="s">
        <v>1</v>
      </c>
      <c r="D49" s="326"/>
      <c r="E49" s="18" t="s">
        <v>3</v>
      </c>
      <c r="F49" s="317"/>
      <c r="G49" s="318"/>
      <c r="H49" s="318"/>
      <c r="I49" s="318"/>
      <c r="J49" s="318"/>
      <c r="K49" s="345"/>
      <c r="L49" s="345"/>
      <c r="M49" s="318"/>
      <c r="N49" s="318"/>
      <c r="O49" s="318"/>
      <c r="P49" s="318"/>
      <c r="Q49" s="318"/>
      <c r="R49" s="467"/>
      <c r="S49" s="19"/>
    </row>
    <row r="50" spans="2:19" s="17" customFormat="1" ht="32.4" customHeight="1">
      <c r="B50" s="463"/>
      <c r="C50" s="350" t="s">
        <v>7</v>
      </c>
      <c r="D50" s="329"/>
      <c r="E50" s="20" t="s">
        <v>4</v>
      </c>
      <c r="F50" s="320"/>
      <c r="G50" s="321"/>
      <c r="H50" s="321"/>
      <c r="I50" s="321"/>
      <c r="J50" s="321"/>
      <c r="K50" s="346"/>
      <c r="L50" s="346"/>
      <c r="M50" s="321"/>
      <c r="N50" s="321"/>
      <c r="O50" s="321"/>
      <c r="P50" s="321"/>
      <c r="Q50" s="321"/>
      <c r="R50" s="468"/>
      <c r="S50" s="21"/>
    </row>
    <row r="51" spans="2:19" s="17" customFormat="1" ht="32.4" customHeight="1" thickBot="1">
      <c r="B51" s="465"/>
      <c r="C51" s="352" t="s">
        <v>8</v>
      </c>
      <c r="D51" s="330"/>
      <c r="E51" s="29" t="s">
        <v>5</v>
      </c>
      <c r="F51" s="324"/>
      <c r="G51" s="325"/>
      <c r="H51" s="325"/>
      <c r="I51" s="325"/>
      <c r="J51" s="325"/>
      <c r="K51" s="348"/>
      <c r="L51" s="348"/>
      <c r="M51" s="325"/>
      <c r="N51" s="325"/>
      <c r="O51" s="325"/>
      <c r="P51" s="325"/>
      <c r="Q51" s="325"/>
      <c r="R51" s="469"/>
      <c r="S51" s="21"/>
    </row>
    <row r="52" spans="2:19" s="15" customFormat="1" ht="32.4" customHeight="1" thickTop="1">
      <c r="B52" s="452" t="s">
        <v>35</v>
      </c>
      <c r="C52" s="453"/>
      <c r="D52" s="453"/>
      <c r="E52" s="454"/>
      <c r="F52" s="37">
        <f t="shared" ref="F52:Q52" si="0">COUNTIF(F7:F51,"○")</f>
        <v>0</v>
      </c>
      <c r="G52" s="38">
        <f t="shared" si="0"/>
        <v>0</v>
      </c>
      <c r="H52" s="38">
        <f t="shared" si="0"/>
        <v>0</v>
      </c>
      <c r="I52" s="38">
        <f t="shared" si="0"/>
        <v>0</v>
      </c>
      <c r="J52" s="38">
        <f t="shared" si="0"/>
        <v>0</v>
      </c>
      <c r="K52" s="38">
        <f t="shared" si="0"/>
        <v>0</v>
      </c>
      <c r="L52" s="38">
        <f t="shared" si="0"/>
        <v>0</v>
      </c>
      <c r="M52" s="38">
        <f t="shared" si="0"/>
        <v>0</v>
      </c>
      <c r="N52" s="38">
        <f t="shared" si="0"/>
        <v>0</v>
      </c>
      <c r="O52" s="38">
        <f t="shared" si="0"/>
        <v>0</v>
      </c>
      <c r="P52" s="38">
        <f t="shared" si="0"/>
        <v>0</v>
      </c>
      <c r="Q52" s="39">
        <f t="shared" si="0"/>
        <v>0</v>
      </c>
      <c r="R52" s="24"/>
      <c r="S52" s="25"/>
    </row>
    <row r="53" spans="2:19" ht="28.2" customHeight="1">
      <c r="B53" s="455" t="s">
        <v>36</v>
      </c>
      <c r="C53" s="456"/>
      <c r="D53" s="456"/>
      <c r="E53" s="457"/>
      <c r="F53" s="37">
        <f t="shared" ref="F53:Q53" si="1">COUNTIF(F7:F51,"休")</f>
        <v>0</v>
      </c>
      <c r="G53" s="38">
        <f t="shared" si="1"/>
        <v>0</v>
      </c>
      <c r="H53" s="38">
        <f t="shared" si="1"/>
        <v>0</v>
      </c>
      <c r="I53" s="38">
        <f t="shared" si="1"/>
        <v>0</v>
      </c>
      <c r="J53" s="38">
        <f t="shared" si="1"/>
        <v>0</v>
      </c>
      <c r="K53" s="38">
        <f t="shared" si="1"/>
        <v>0</v>
      </c>
      <c r="L53" s="38">
        <f t="shared" si="1"/>
        <v>0</v>
      </c>
      <c r="M53" s="38">
        <f t="shared" si="1"/>
        <v>0</v>
      </c>
      <c r="N53" s="38">
        <f t="shared" si="1"/>
        <v>0</v>
      </c>
      <c r="O53" s="38">
        <f t="shared" si="1"/>
        <v>0</v>
      </c>
      <c r="P53" s="38">
        <f t="shared" si="1"/>
        <v>0</v>
      </c>
      <c r="Q53" s="39">
        <f t="shared" si="1"/>
        <v>0</v>
      </c>
      <c r="R53" s="24"/>
    </row>
    <row r="54" spans="2:19" ht="12">
      <c r="F54" s="26">
        <f>F53+F52</f>
        <v>0</v>
      </c>
      <c r="G54" s="26">
        <f t="shared" ref="G54:R54" si="2">G53+G52</f>
        <v>0</v>
      </c>
      <c r="H54" s="26">
        <f t="shared" si="2"/>
        <v>0</v>
      </c>
      <c r="I54" s="26">
        <f t="shared" si="2"/>
        <v>0</v>
      </c>
      <c r="J54" s="26">
        <f t="shared" si="2"/>
        <v>0</v>
      </c>
      <c r="K54" s="26">
        <f t="shared" si="2"/>
        <v>0</v>
      </c>
      <c r="L54" s="26">
        <f t="shared" si="2"/>
        <v>0</v>
      </c>
      <c r="M54" s="26">
        <f t="shared" si="2"/>
        <v>0</v>
      </c>
      <c r="N54" s="26">
        <f t="shared" si="2"/>
        <v>0</v>
      </c>
      <c r="O54" s="26">
        <f t="shared" si="2"/>
        <v>0</v>
      </c>
      <c r="P54" s="26">
        <f t="shared" si="2"/>
        <v>0</v>
      </c>
      <c r="Q54" s="26">
        <f t="shared" si="2"/>
        <v>0</v>
      </c>
      <c r="R54" s="26">
        <f t="shared" si="2"/>
        <v>0</v>
      </c>
    </row>
  </sheetData>
  <sheetProtection sheet="1" objects="1" scenarios="1"/>
  <mergeCells count="37">
    <mergeCell ref="R37:R39"/>
    <mergeCell ref="R40:R42"/>
    <mergeCell ref="R43:R45"/>
    <mergeCell ref="R46:R48"/>
    <mergeCell ref="R49:R51"/>
    <mergeCell ref="R22:R24"/>
    <mergeCell ref="R25:R27"/>
    <mergeCell ref="R28:R30"/>
    <mergeCell ref="R31:R33"/>
    <mergeCell ref="R34:R36"/>
    <mergeCell ref="R7:R9"/>
    <mergeCell ref="R10:R12"/>
    <mergeCell ref="R13:R15"/>
    <mergeCell ref="R16:R18"/>
    <mergeCell ref="R19:R21"/>
    <mergeCell ref="B34:B36"/>
    <mergeCell ref="B3:D3"/>
    <mergeCell ref="B7:B9"/>
    <mergeCell ref="B10:B12"/>
    <mergeCell ref="B13:B15"/>
    <mergeCell ref="B16:B18"/>
    <mergeCell ref="B52:E52"/>
    <mergeCell ref="B53:E53"/>
    <mergeCell ref="B2:R2"/>
    <mergeCell ref="B4:D5"/>
    <mergeCell ref="B1:R1"/>
    <mergeCell ref="N3:R3"/>
    <mergeCell ref="B37:B39"/>
    <mergeCell ref="B40:B42"/>
    <mergeCell ref="B43:B45"/>
    <mergeCell ref="B46:B48"/>
    <mergeCell ref="B49:B51"/>
    <mergeCell ref="B19:B21"/>
    <mergeCell ref="B22:B24"/>
    <mergeCell ref="B25:B27"/>
    <mergeCell ref="B28:B30"/>
    <mergeCell ref="B31:B33"/>
  </mergeCells>
  <phoneticPr fontId="2"/>
  <conditionalFormatting sqref="G7:K7">
    <cfRule type="expression" dxfId="235" priority="48">
      <formula>F8&lt;&gt;G8</formula>
    </cfRule>
    <cfRule type="expression" dxfId="234" priority="54">
      <formula>OR(G7="退",G7="休")</formula>
    </cfRule>
  </conditionalFormatting>
  <conditionalFormatting sqref="G8:K8">
    <cfRule type="expression" dxfId="233" priority="47">
      <formula>F8&lt;&gt;G8</formula>
    </cfRule>
    <cfRule type="expression" dxfId="232" priority="53">
      <formula>OR(G7="退",G7="休")</formula>
    </cfRule>
  </conditionalFormatting>
  <conditionalFormatting sqref="G9:K9">
    <cfRule type="expression" dxfId="231" priority="46">
      <formula>G8&lt;&gt;F8</formula>
    </cfRule>
    <cfRule type="expression" dxfId="230" priority="52">
      <formula>OR(G7="退",G7="休")</formula>
    </cfRule>
  </conditionalFormatting>
  <conditionalFormatting sqref="G13:K13 G16:K16 G19:K19 G22:K22 G25:K25 G28:K28 G31:K31 G34:K34 G37:K37 G40:K40 G43:K43 G46:K46 G49:K49 G10:K10">
    <cfRule type="expression" dxfId="229" priority="42">
      <formula>F11&lt;&gt;G11</formula>
    </cfRule>
    <cfRule type="expression" dxfId="228" priority="45">
      <formula>OR(G10="退",G10="休")</formula>
    </cfRule>
  </conditionalFormatting>
  <conditionalFormatting sqref="G11:K11 G14:K14 G17:K17 G20:K20 G23:K23 G26:K26 G29:K29 G32:K32 G35:K35 G38:K38 G41:K41 G44:K44 G47:K47 G50:K50">
    <cfRule type="expression" dxfId="227" priority="41">
      <formula>F11&lt;&gt;G11</formula>
    </cfRule>
    <cfRule type="expression" dxfId="226" priority="44">
      <formula>OR(G10="退",G10="休")</formula>
    </cfRule>
  </conditionalFormatting>
  <conditionalFormatting sqref="G12:K12 G15:K15 G18:K18 G21:K21 G24:K24 G27:K27 G30:K30 G33:K33 G36:K36 G39:K39 G42:K42 G45:K45 G48:K48 G51:K51">
    <cfRule type="expression" dxfId="225" priority="40">
      <formula>G11&lt;&gt;F11</formula>
    </cfRule>
    <cfRule type="expression" dxfId="224" priority="43">
      <formula>OR(G10="退",G10="休")</formula>
    </cfRule>
  </conditionalFormatting>
  <conditionalFormatting sqref="M7:Q7">
    <cfRule type="expression" dxfId="223" priority="21">
      <formula>L8&lt;&gt;M8</formula>
    </cfRule>
    <cfRule type="expression" dxfId="222" priority="24">
      <formula>OR(M7="退",M7="休")</formula>
    </cfRule>
  </conditionalFormatting>
  <conditionalFormatting sqref="M8:Q8">
    <cfRule type="expression" dxfId="221" priority="20">
      <formula>L8&lt;&gt;M8</formula>
    </cfRule>
    <cfRule type="expression" dxfId="220" priority="23">
      <formula>OR(M7="退",M7="休")</formula>
    </cfRule>
  </conditionalFormatting>
  <conditionalFormatting sqref="M9:Q9">
    <cfRule type="expression" dxfId="219" priority="19">
      <formula>M8&lt;&gt;L8</formula>
    </cfRule>
    <cfRule type="expression" dxfId="218" priority="22">
      <formula>OR(M7="退",M7="休")</formula>
    </cfRule>
  </conditionalFormatting>
  <conditionalFormatting sqref="M13:Q13 M16:Q16 M19:Q19 M22:Q22 M25:Q25 M28:Q28 M31:Q31 M34:Q34 M37:Q37 M40:Q40 M43:Q43 M46:Q46 M49:Q49 M10:Q10">
    <cfRule type="expression" dxfId="217" priority="15">
      <formula>L11&lt;&gt;M11</formula>
    </cfRule>
    <cfRule type="expression" dxfId="216" priority="18">
      <formula>OR(M10="退",M10="休")</formula>
    </cfRule>
  </conditionalFormatting>
  <conditionalFormatting sqref="M11:Q11 M14:Q14 M17:Q17 M20:Q20 M23:Q23 M26:Q26 M29:Q29 M32:Q32 M35:Q35 M38:Q38 M41:Q41 M44:Q44 M47:Q47 M50:Q50">
    <cfRule type="expression" dxfId="215" priority="14">
      <formula>L11&lt;&gt;M11</formula>
    </cfRule>
    <cfRule type="expression" dxfId="214" priority="17">
      <formula>OR(M10="退",M10="休")</formula>
    </cfRule>
  </conditionalFormatting>
  <conditionalFormatting sqref="M12:Q12 M15:Q15 M18:Q18 M21:Q21 M24:Q24 M27:Q27 M30:Q30 M33:Q33 M36:Q36 M39:Q39 M42:Q42 M45:Q45 M48:Q48 M51:Q51">
    <cfRule type="expression" dxfId="213" priority="13">
      <formula>M11&lt;&gt;L11</formula>
    </cfRule>
    <cfRule type="expression" dxfId="212" priority="16">
      <formula>OR(M10="退",M10="休")</formula>
    </cfRule>
  </conditionalFormatting>
  <conditionalFormatting sqref="L7">
    <cfRule type="expression" dxfId="211" priority="9">
      <formula>K8&lt;&gt;L8</formula>
    </cfRule>
    <cfRule type="expression" dxfId="210" priority="12">
      <formula>OR(L7="退",L7="休")</formula>
    </cfRule>
  </conditionalFormatting>
  <conditionalFormatting sqref="L8">
    <cfRule type="expression" dxfId="209" priority="8">
      <formula>K8&lt;&gt;L8</formula>
    </cfRule>
    <cfRule type="expression" dxfId="208" priority="11">
      <formula>OR(L7="退",L7="休")</formula>
    </cfRule>
  </conditionalFormatting>
  <conditionalFormatting sqref="L9">
    <cfRule type="expression" dxfId="207" priority="7">
      <formula>L8&lt;&gt;K8</formula>
    </cfRule>
    <cfRule type="expression" dxfId="206" priority="10">
      <formula>OR(L7="退",L7="休")</formula>
    </cfRule>
  </conditionalFormatting>
  <conditionalFormatting sqref="L13 L16 L19 L22 L25 L28 L31 L34 L37 L40 L43 L46 L49 L10">
    <cfRule type="expression" dxfId="205" priority="3">
      <formula>K11&lt;&gt;L11</formula>
    </cfRule>
    <cfRule type="expression" dxfId="204" priority="6">
      <formula>OR(L10="退",L10="休")</formula>
    </cfRule>
  </conditionalFormatting>
  <conditionalFormatting sqref="L11 L14 L17 L20 L23 L26 L29 L32 L35 L38 L41 L44 L47 L50">
    <cfRule type="expression" dxfId="203" priority="2">
      <formula>K11&lt;&gt;L11</formula>
    </cfRule>
    <cfRule type="expression" dxfId="202" priority="5">
      <formula>OR(L10="退",L10="休")</formula>
    </cfRule>
  </conditionalFormatting>
  <conditionalFormatting sqref="L12 L15 L18 L21 L24 L27 L30 L33 L36 L39 L42 L45 L48 L51">
    <cfRule type="expression" dxfId="201" priority="1">
      <formula>L11&lt;&gt;K11</formula>
    </cfRule>
    <cfRule type="expression" dxfId="200" priority="4">
      <formula>OR(L10="退",L10="休")</formula>
    </cfRule>
  </conditionalFormatting>
  <dataValidations count="1">
    <dataValidation type="list" allowBlank="1" showInputMessage="1" showErrorMessage="1" sqref="F7:Q7 F10:Q10 F28:Q28 F46:Q46 F43:Q43 F40:Q40 F37:Q37 F34:Q34 F25:Q25 F22:Q22 F19:Q19 F16:Q16 F13:Q13 F49:Q49 F31:Q31">
      <formula1>$U$6:$U$8</formula1>
    </dataValidation>
  </dataValidations>
  <printOptions horizontalCentered="1"/>
  <pageMargins left="0.70866141732283472" right="0.70866141732283472" top="0.74803149606299213" bottom="0.74803149606299213" header="0.31496062992125984" footer="0.31496062992125984"/>
  <pageSetup paperSize="9" scale="47" orientation="portrait" r:id="rId1"/>
  <headerFooter alignWithMargins="0">
    <oddHeader>&amp;L&amp;"ＭＳ Ｐ明朝,標準"&amp;16第１号様式の２（第３条関係）</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B1:U54"/>
  <sheetViews>
    <sheetView showGridLines="0" view="pageBreakPreview" zoomScale="85" zoomScaleNormal="85" zoomScaleSheetLayoutView="85" workbookViewId="0">
      <selection activeCell="F6" sqref="F6"/>
    </sheetView>
  </sheetViews>
  <sheetFormatPr defaultColWidth="6.6640625" defaultRowHeight="23.25" customHeight="1"/>
  <cols>
    <col min="1" max="1" width="0.6640625" style="14" customWidth="1"/>
    <col min="2" max="2" width="6" style="14" customWidth="1"/>
    <col min="3" max="3" width="9.21875" style="14" customWidth="1"/>
    <col min="4" max="4" width="28.109375" style="14" customWidth="1"/>
    <col min="5" max="5" width="8.77734375" style="14" customWidth="1"/>
    <col min="6" max="18" width="9.88671875" style="14" customWidth="1"/>
    <col min="19" max="19" width="2.33203125" style="14" customWidth="1"/>
    <col min="20" max="20" width="8.109375" style="14" bestFit="1" customWidth="1"/>
    <col min="21" max="23" width="6.77734375" style="14" bestFit="1" customWidth="1"/>
    <col min="24" max="16384" width="6.6640625" style="14"/>
  </cols>
  <sheetData>
    <row r="1" spans="2:21" s="2" customFormat="1" ht="23.25" customHeight="1">
      <c r="B1" s="458" t="s">
        <v>10</v>
      </c>
      <c r="C1" s="458"/>
      <c r="D1" s="458"/>
      <c r="E1" s="458"/>
      <c r="F1" s="458"/>
      <c r="G1" s="458"/>
      <c r="H1" s="458"/>
      <c r="I1" s="458"/>
      <c r="J1" s="458"/>
      <c r="K1" s="458"/>
      <c r="L1" s="458"/>
      <c r="M1" s="458"/>
      <c r="N1" s="458"/>
      <c r="O1" s="458"/>
      <c r="P1" s="458"/>
      <c r="Q1" s="458"/>
      <c r="R1" s="458"/>
    </row>
    <row r="2" spans="2:21" ht="22.2" customHeight="1">
      <c r="B2" s="458"/>
      <c r="C2" s="458"/>
      <c r="D2" s="458"/>
      <c r="E2" s="458"/>
      <c r="F2" s="458"/>
      <c r="G2" s="458"/>
      <c r="H2" s="458"/>
      <c r="I2" s="458"/>
      <c r="J2" s="458"/>
      <c r="K2" s="458"/>
      <c r="L2" s="458"/>
      <c r="M2" s="458"/>
      <c r="N2" s="458"/>
      <c r="O2" s="458"/>
      <c r="P2" s="458"/>
      <c r="Q2" s="458"/>
      <c r="R2" s="458"/>
    </row>
    <row r="3" spans="2:21" s="15" customFormat="1" ht="21.75" customHeight="1" thickBot="1">
      <c r="B3" s="466"/>
      <c r="C3" s="466"/>
      <c r="D3" s="466"/>
      <c r="E3" s="300"/>
      <c r="F3" s="301"/>
      <c r="G3" s="302"/>
      <c r="H3" s="302"/>
      <c r="I3" s="302"/>
      <c r="J3" s="302"/>
      <c r="K3" s="302"/>
      <c r="L3" s="302"/>
      <c r="M3" s="303" t="s">
        <v>14</v>
      </c>
      <c r="N3" s="461" t="str">
        <f>児童総括表!C12</f>
        <v>申請書シートの施設名を入力してください</v>
      </c>
      <c r="O3" s="461"/>
      <c r="P3" s="461"/>
      <c r="Q3" s="461"/>
      <c r="R3" s="461"/>
    </row>
    <row r="4" spans="2:21" ht="6.75" customHeight="1">
      <c r="B4" s="459" t="s">
        <v>104</v>
      </c>
      <c r="C4" s="459"/>
      <c r="D4" s="459"/>
      <c r="E4" s="304"/>
      <c r="F4" s="304"/>
      <c r="G4" s="304"/>
      <c r="H4" s="304"/>
      <c r="I4" s="304"/>
      <c r="J4" s="304"/>
      <c r="K4" s="304"/>
      <c r="L4" s="304"/>
      <c r="M4" s="304"/>
      <c r="N4" s="304"/>
      <c r="O4" s="304"/>
      <c r="P4" s="304"/>
      <c r="Q4" s="304"/>
      <c r="R4" s="304"/>
    </row>
    <row r="5" spans="2:21" ht="22.2" customHeight="1">
      <c r="B5" s="460"/>
      <c r="C5" s="460"/>
      <c r="D5" s="460"/>
      <c r="E5" s="304"/>
      <c r="F5" s="304"/>
      <c r="G5" s="304"/>
      <c r="H5" s="304"/>
      <c r="I5" s="304"/>
      <c r="J5" s="304"/>
      <c r="K5" s="304"/>
      <c r="L5" s="304"/>
      <c r="M5" s="304"/>
      <c r="N5" s="304"/>
      <c r="O5" s="304"/>
      <c r="P5" s="304"/>
      <c r="Q5" s="304"/>
      <c r="R5" s="304"/>
    </row>
    <row r="6" spans="2:21" s="17" customFormat="1" ht="35.4" customHeight="1">
      <c r="B6" s="305" t="s">
        <v>0</v>
      </c>
      <c r="C6" s="306"/>
      <c r="D6" s="307"/>
      <c r="E6" s="308"/>
      <c r="F6" s="309">
        <v>4</v>
      </c>
      <c r="G6" s="310">
        <v>5</v>
      </c>
      <c r="H6" s="310">
        <v>6</v>
      </c>
      <c r="I6" s="310">
        <v>7</v>
      </c>
      <c r="J6" s="310">
        <v>8</v>
      </c>
      <c r="K6" s="310">
        <v>9</v>
      </c>
      <c r="L6" s="310">
        <v>10</v>
      </c>
      <c r="M6" s="310">
        <v>11</v>
      </c>
      <c r="N6" s="310">
        <v>12</v>
      </c>
      <c r="O6" s="310">
        <v>1</v>
      </c>
      <c r="P6" s="310">
        <v>2</v>
      </c>
      <c r="Q6" s="311">
        <v>3</v>
      </c>
      <c r="R6" s="312" t="s">
        <v>17</v>
      </c>
      <c r="S6" s="16"/>
      <c r="U6" s="17" t="s">
        <v>6</v>
      </c>
    </row>
    <row r="7" spans="2:21" s="17" customFormat="1" ht="32.4" customHeight="1">
      <c r="B7" s="462">
        <v>1</v>
      </c>
      <c r="C7" s="349" t="s">
        <v>1</v>
      </c>
      <c r="D7" s="326"/>
      <c r="E7" s="18" t="s">
        <v>3</v>
      </c>
      <c r="F7" s="317"/>
      <c r="G7" s="318"/>
      <c r="H7" s="318"/>
      <c r="I7" s="318"/>
      <c r="J7" s="318"/>
      <c r="K7" s="345"/>
      <c r="L7" s="345"/>
      <c r="M7" s="318"/>
      <c r="N7" s="318"/>
      <c r="O7" s="318"/>
      <c r="P7" s="318"/>
      <c r="Q7" s="318"/>
      <c r="R7" s="467"/>
      <c r="S7" s="19"/>
      <c r="U7" s="17" t="s">
        <v>11</v>
      </c>
    </row>
    <row r="8" spans="2:21" s="17" customFormat="1" ht="32.4" customHeight="1">
      <c r="B8" s="463"/>
      <c r="C8" s="350" t="s">
        <v>7</v>
      </c>
      <c r="D8" s="327"/>
      <c r="E8" s="20" t="s">
        <v>4</v>
      </c>
      <c r="F8" s="320"/>
      <c r="G8" s="321"/>
      <c r="H8" s="321"/>
      <c r="I8" s="321"/>
      <c r="J8" s="321"/>
      <c r="K8" s="346"/>
      <c r="L8" s="346"/>
      <c r="M8" s="321"/>
      <c r="N8" s="321"/>
      <c r="O8" s="321"/>
      <c r="P8" s="321"/>
      <c r="Q8" s="321"/>
      <c r="R8" s="468"/>
      <c r="S8" s="21"/>
      <c r="U8" s="17" t="s">
        <v>9</v>
      </c>
    </row>
    <row r="9" spans="2:21" s="17" customFormat="1" ht="32.4" customHeight="1">
      <c r="B9" s="464"/>
      <c r="C9" s="351" t="s">
        <v>8</v>
      </c>
      <c r="D9" s="327"/>
      <c r="E9" s="22" t="s">
        <v>5</v>
      </c>
      <c r="F9" s="322"/>
      <c r="G9" s="323"/>
      <c r="H9" s="323"/>
      <c r="I9" s="323"/>
      <c r="J9" s="323"/>
      <c r="K9" s="347"/>
      <c r="L9" s="347"/>
      <c r="M9" s="323"/>
      <c r="N9" s="323"/>
      <c r="O9" s="323"/>
      <c r="P9" s="323"/>
      <c r="Q9" s="323"/>
      <c r="R9" s="469"/>
      <c r="S9" s="21"/>
    </row>
    <row r="10" spans="2:21" s="17" customFormat="1" ht="32.4" customHeight="1">
      <c r="B10" s="462">
        <v>2</v>
      </c>
      <c r="C10" s="349" t="s">
        <v>1</v>
      </c>
      <c r="D10" s="326"/>
      <c r="E10" s="18" t="s">
        <v>3</v>
      </c>
      <c r="F10" s="317"/>
      <c r="G10" s="318"/>
      <c r="H10" s="318"/>
      <c r="I10" s="318"/>
      <c r="J10" s="318"/>
      <c r="K10" s="345"/>
      <c r="L10" s="345"/>
      <c r="M10" s="318"/>
      <c r="N10" s="318"/>
      <c r="O10" s="318"/>
      <c r="P10" s="318"/>
      <c r="Q10" s="318"/>
      <c r="R10" s="467"/>
      <c r="S10" s="19"/>
    </row>
    <row r="11" spans="2:21" s="17" customFormat="1" ht="32.4" customHeight="1">
      <c r="B11" s="463"/>
      <c r="C11" s="350" t="s">
        <v>7</v>
      </c>
      <c r="D11" s="327"/>
      <c r="E11" s="20" t="s">
        <v>4</v>
      </c>
      <c r="F11" s="320"/>
      <c r="G11" s="321"/>
      <c r="H11" s="321"/>
      <c r="I11" s="321"/>
      <c r="J11" s="321"/>
      <c r="K11" s="346"/>
      <c r="L11" s="346"/>
      <c r="M11" s="321"/>
      <c r="N11" s="321"/>
      <c r="O11" s="321"/>
      <c r="P11" s="321"/>
      <c r="Q11" s="321"/>
      <c r="R11" s="468"/>
      <c r="S11" s="21"/>
      <c r="T11" s="23"/>
    </row>
    <row r="12" spans="2:21" s="17" customFormat="1" ht="32.4" customHeight="1">
      <c r="B12" s="464"/>
      <c r="C12" s="351" t="s">
        <v>8</v>
      </c>
      <c r="D12" s="328"/>
      <c r="E12" s="22" t="s">
        <v>5</v>
      </c>
      <c r="F12" s="322"/>
      <c r="G12" s="323"/>
      <c r="H12" s="323"/>
      <c r="I12" s="323"/>
      <c r="J12" s="323"/>
      <c r="K12" s="347"/>
      <c r="L12" s="347"/>
      <c r="M12" s="323"/>
      <c r="N12" s="323"/>
      <c r="O12" s="323"/>
      <c r="P12" s="323"/>
      <c r="Q12" s="323"/>
      <c r="R12" s="469"/>
      <c r="S12" s="21"/>
    </row>
    <row r="13" spans="2:21" s="17" customFormat="1" ht="32.4" customHeight="1">
      <c r="B13" s="462">
        <v>3</v>
      </c>
      <c r="C13" s="349" t="s">
        <v>1</v>
      </c>
      <c r="D13" s="326"/>
      <c r="E13" s="18" t="s">
        <v>3</v>
      </c>
      <c r="F13" s="317"/>
      <c r="G13" s="318"/>
      <c r="H13" s="318"/>
      <c r="I13" s="318"/>
      <c r="J13" s="318"/>
      <c r="K13" s="345"/>
      <c r="L13" s="345"/>
      <c r="M13" s="318"/>
      <c r="N13" s="318"/>
      <c r="O13" s="318"/>
      <c r="P13" s="318"/>
      <c r="Q13" s="318"/>
      <c r="R13" s="467"/>
      <c r="S13" s="19"/>
    </row>
    <row r="14" spans="2:21" s="17" customFormat="1" ht="32.4" customHeight="1">
      <c r="B14" s="463"/>
      <c r="C14" s="350" t="s">
        <v>7</v>
      </c>
      <c r="D14" s="329"/>
      <c r="E14" s="20" t="s">
        <v>4</v>
      </c>
      <c r="F14" s="320"/>
      <c r="G14" s="321"/>
      <c r="H14" s="321"/>
      <c r="I14" s="321"/>
      <c r="J14" s="321"/>
      <c r="K14" s="346"/>
      <c r="L14" s="346"/>
      <c r="M14" s="321"/>
      <c r="N14" s="321"/>
      <c r="O14" s="321"/>
      <c r="P14" s="321"/>
      <c r="Q14" s="321"/>
      <c r="R14" s="468"/>
      <c r="S14" s="21"/>
    </row>
    <row r="15" spans="2:21" s="17" customFormat="1" ht="32.4" customHeight="1">
      <c r="B15" s="464"/>
      <c r="C15" s="351" t="s">
        <v>8</v>
      </c>
      <c r="D15" s="328"/>
      <c r="E15" s="22" t="s">
        <v>5</v>
      </c>
      <c r="F15" s="322"/>
      <c r="G15" s="323"/>
      <c r="H15" s="323"/>
      <c r="I15" s="323"/>
      <c r="J15" s="323"/>
      <c r="K15" s="347"/>
      <c r="L15" s="347"/>
      <c r="M15" s="323"/>
      <c r="N15" s="323"/>
      <c r="O15" s="323"/>
      <c r="P15" s="323"/>
      <c r="Q15" s="323"/>
      <c r="R15" s="469"/>
      <c r="S15" s="21"/>
    </row>
    <row r="16" spans="2:21" s="17" customFormat="1" ht="32.4" customHeight="1">
      <c r="B16" s="462">
        <v>4</v>
      </c>
      <c r="C16" s="349" t="s">
        <v>1</v>
      </c>
      <c r="D16" s="326"/>
      <c r="E16" s="18" t="s">
        <v>3</v>
      </c>
      <c r="F16" s="317"/>
      <c r="G16" s="318"/>
      <c r="H16" s="318"/>
      <c r="I16" s="318"/>
      <c r="J16" s="318"/>
      <c r="K16" s="345"/>
      <c r="L16" s="345"/>
      <c r="M16" s="318"/>
      <c r="N16" s="318"/>
      <c r="O16" s="318"/>
      <c r="P16" s="318"/>
      <c r="Q16" s="318"/>
      <c r="R16" s="467"/>
      <c r="S16" s="19"/>
    </row>
    <row r="17" spans="2:19" s="17" customFormat="1" ht="32.4" customHeight="1">
      <c r="B17" s="463"/>
      <c r="C17" s="350" t="s">
        <v>7</v>
      </c>
      <c r="D17" s="329"/>
      <c r="E17" s="20" t="s">
        <v>4</v>
      </c>
      <c r="F17" s="320"/>
      <c r="G17" s="321"/>
      <c r="H17" s="321"/>
      <c r="I17" s="321"/>
      <c r="J17" s="321"/>
      <c r="K17" s="346"/>
      <c r="L17" s="346"/>
      <c r="M17" s="321"/>
      <c r="N17" s="321"/>
      <c r="O17" s="321"/>
      <c r="P17" s="321"/>
      <c r="Q17" s="321"/>
      <c r="R17" s="468"/>
      <c r="S17" s="21"/>
    </row>
    <row r="18" spans="2:19" s="17" customFormat="1" ht="32.4" customHeight="1">
      <c r="B18" s="464"/>
      <c r="C18" s="351" t="s">
        <v>8</v>
      </c>
      <c r="D18" s="328"/>
      <c r="E18" s="22" t="s">
        <v>5</v>
      </c>
      <c r="F18" s="322"/>
      <c r="G18" s="323"/>
      <c r="H18" s="323"/>
      <c r="I18" s="323"/>
      <c r="J18" s="323"/>
      <c r="K18" s="347"/>
      <c r="L18" s="347"/>
      <c r="M18" s="323"/>
      <c r="N18" s="323"/>
      <c r="O18" s="323"/>
      <c r="P18" s="323"/>
      <c r="Q18" s="323"/>
      <c r="R18" s="469"/>
      <c r="S18" s="21"/>
    </row>
    <row r="19" spans="2:19" s="17" customFormat="1" ht="32.4" customHeight="1">
      <c r="B19" s="462">
        <v>5</v>
      </c>
      <c r="C19" s="349" t="s">
        <v>1</v>
      </c>
      <c r="D19" s="326"/>
      <c r="E19" s="18" t="s">
        <v>3</v>
      </c>
      <c r="F19" s="317"/>
      <c r="G19" s="318"/>
      <c r="H19" s="318"/>
      <c r="I19" s="318"/>
      <c r="J19" s="318"/>
      <c r="K19" s="345"/>
      <c r="L19" s="345"/>
      <c r="M19" s="318"/>
      <c r="N19" s="318"/>
      <c r="O19" s="318"/>
      <c r="P19" s="318"/>
      <c r="Q19" s="318"/>
      <c r="R19" s="467"/>
      <c r="S19" s="19"/>
    </row>
    <row r="20" spans="2:19" s="17" customFormat="1" ht="32.4" customHeight="1">
      <c r="B20" s="463"/>
      <c r="C20" s="350" t="s">
        <v>7</v>
      </c>
      <c r="D20" s="329"/>
      <c r="E20" s="20" t="s">
        <v>4</v>
      </c>
      <c r="F20" s="320"/>
      <c r="G20" s="321"/>
      <c r="H20" s="321"/>
      <c r="I20" s="321"/>
      <c r="J20" s="321"/>
      <c r="K20" s="346"/>
      <c r="L20" s="346"/>
      <c r="M20" s="321"/>
      <c r="N20" s="321"/>
      <c r="O20" s="321"/>
      <c r="P20" s="321"/>
      <c r="Q20" s="321"/>
      <c r="R20" s="468"/>
      <c r="S20" s="21"/>
    </row>
    <row r="21" spans="2:19" s="17" customFormat="1" ht="32.4" customHeight="1">
      <c r="B21" s="464"/>
      <c r="C21" s="351" t="s">
        <v>8</v>
      </c>
      <c r="D21" s="328"/>
      <c r="E21" s="22" t="s">
        <v>5</v>
      </c>
      <c r="F21" s="322"/>
      <c r="G21" s="323"/>
      <c r="H21" s="323"/>
      <c r="I21" s="323"/>
      <c r="J21" s="323"/>
      <c r="K21" s="347"/>
      <c r="L21" s="347"/>
      <c r="M21" s="323"/>
      <c r="N21" s="323"/>
      <c r="O21" s="323"/>
      <c r="P21" s="323"/>
      <c r="Q21" s="323"/>
      <c r="R21" s="469"/>
      <c r="S21" s="21"/>
    </row>
    <row r="22" spans="2:19" s="17" customFormat="1" ht="32.4" customHeight="1">
      <c r="B22" s="462">
        <v>6</v>
      </c>
      <c r="C22" s="349" t="s">
        <v>1</v>
      </c>
      <c r="D22" s="326"/>
      <c r="E22" s="18" t="s">
        <v>3</v>
      </c>
      <c r="F22" s="317"/>
      <c r="G22" s="318"/>
      <c r="H22" s="318"/>
      <c r="I22" s="318"/>
      <c r="J22" s="318"/>
      <c r="K22" s="345"/>
      <c r="L22" s="345"/>
      <c r="M22" s="318"/>
      <c r="N22" s="318"/>
      <c r="O22" s="318"/>
      <c r="P22" s="318"/>
      <c r="Q22" s="318"/>
      <c r="R22" s="467"/>
      <c r="S22" s="19"/>
    </row>
    <row r="23" spans="2:19" s="17" customFormat="1" ht="32.4" customHeight="1">
      <c r="B23" s="463"/>
      <c r="C23" s="350" t="s">
        <v>7</v>
      </c>
      <c r="D23" s="329"/>
      <c r="E23" s="20" t="s">
        <v>4</v>
      </c>
      <c r="F23" s="320"/>
      <c r="G23" s="321"/>
      <c r="H23" s="321"/>
      <c r="I23" s="321"/>
      <c r="J23" s="321"/>
      <c r="K23" s="346"/>
      <c r="L23" s="346"/>
      <c r="M23" s="321"/>
      <c r="N23" s="321"/>
      <c r="O23" s="321"/>
      <c r="P23" s="321"/>
      <c r="Q23" s="321"/>
      <c r="R23" s="468"/>
      <c r="S23" s="21"/>
    </row>
    <row r="24" spans="2:19" s="17" customFormat="1" ht="32.4" customHeight="1">
      <c r="B24" s="464"/>
      <c r="C24" s="351" t="s">
        <v>8</v>
      </c>
      <c r="D24" s="328"/>
      <c r="E24" s="22" t="s">
        <v>5</v>
      </c>
      <c r="F24" s="322"/>
      <c r="G24" s="323"/>
      <c r="H24" s="323"/>
      <c r="I24" s="323"/>
      <c r="J24" s="323"/>
      <c r="K24" s="347"/>
      <c r="L24" s="347"/>
      <c r="M24" s="323"/>
      <c r="N24" s="323"/>
      <c r="O24" s="323"/>
      <c r="P24" s="323"/>
      <c r="Q24" s="323"/>
      <c r="R24" s="469"/>
      <c r="S24" s="21"/>
    </row>
    <row r="25" spans="2:19" s="17" customFormat="1" ht="32.4" customHeight="1">
      <c r="B25" s="462">
        <v>7</v>
      </c>
      <c r="C25" s="349" t="s">
        <v>1</v>
      </c>
      <c r="D25" s="326"/>
      <c r="E25" s="18" t="s">
        <v>3</v>
      </c>
      <c r="F25" s="317"/>
      <c r="G25" s="318"/>
      <c r="H25" s="318"/>
      <c r="I25" s="318"/>
      <c r="J25" s="318"/>
      <c r="K25" s="345"/>
      <c r="L25" s="345"/>
      <c r="M25" s="318"/>
      <c r="N25" s="318"/>
      <c r="O25" s="318"/>
      <c r="P25" s="318"/>
      <c r="Q25" s="318"/>
      <c r="R25" s="467"/>
      <c r="S25" s="19"/>
    </row>
    <row r="26" spans="2:19" s="17" customFormat="1" ht="32.4" customHeight="1">
      <c r="B26" s="463"/>
      <c r="C26" s="350" t="s">
        <v>7</v>
      </c>
      <c r="D26" s="329"/>
      <c r="E26" s="20" t="s">
        <v>4</v>
      </c>
      <c r="F26" s="320"/>
      <c r="G26" s="321"/>
      <c r="H26" s="321"/>
      <c r="I26" s="321"/>
      <c r="J26" s="321"/>
      <c r="K26" s="346"/>
      <c r="L26" s="346"/>
      <c r="M26" s="321"/>
      <c r="N26" s="321"/>
      <c r="O26" s="321"/>
      <c r="P26" s="321"/>
      <c r="Q26" s="321"/>
      <c r="R26" s="468"/>
      <c r="S26" s="21"/>
    </row>
    <row r="27" spans="2:19" s="17" customFormat="1" ht="32.4" customHeight="1">
      <c r="B27" s="464"/>
      <c r="C27" s="351" t="s">
        <v>8</v>
      </c>
      <c r="D27" s="328"/>
      <c r="E27" s="22" t="s">
        <v>5</v>
      </c>
      <c r="F27" s="322"/>
      <c r="G27" s="323"/>
      <c r="H27" s="323"/>
      <c r="I27" s="323"/>
      <c r="J27" s="323"/>
      <c r="K27" s="347"/>
      <c r="L27" s="347"/>
      <c r="M27" s="323"/>
      <c r="N27" s="323"/>
      <c r="O27" s="323"/>
      <c r="P27" s="323"/>
      <c r="Q27" s="323"/>
      <c r="R27" s="469"/>
      <c r="S27" s="21"/>
    </row>
    <row r="28" spans="2:19" s="17" customFormat="1" ht="32.4" customHeight="1">
      <c r="B28" s="462">
        <v>8</v>
      </c>
      <c r="C28" s="349" t="s">
        <v>1</v>
      </c>
      <c r="D28" s="326"/>
      <c r="E28" s="18" t="s">
        <v>3</v>
      </c>
      <c r="F28" s="317"/>
      <c r="G28" s="318"/>
      <c r="H28" s="318"/>
      <c r="I28" s="318"/>
      <c r="J28" s="318"/>
      <c r="K28" s="345"/>
      <c r="L28" s="345"/>
      <c r="M28" s="318"/>
      <c r="N28" s="318"/>
      <c r="O28" s="318"/>
      <c r="P28" s="318"/>
      <c r="Q28" s="318"/>
      <c r="R28" s="467"/>
      <c r="S28" s="19"/>
    </row>
    <row r="29" spans="2:19" s="17" customFormat="1" ht="32.4" customHeight="1">
      <c r="B29" s="463"/>
      <c r="C29" s="350" t="s">
        <v>7</v>
      </c>
      <c r="D29" s="329"/>
      <c r="E29" s="20" t="s">
        <v>4</v>
      </c>
      <c r="F29" s="320"/>
      <c r="G29" s="321"/>
      <c r="H29" s="321"/>
      <c r="I29" s="321"/>
      <c r="J29" s="321"/>
      <c r="K29" s="346"/>
      <c r="L29" s="346"/>
      <c r="M29" s="321"/>
      <c r="N29" s="321"/>
      <c r="O29" s="321"/>
      <c r="P29" s="321"/>
      <c r="Q29" s="321"/>
      <c r="R29" s="468"/>
      <c r="S29" s="21"/>
    </row>
    <row r="30" spans="2:19" s="17" customFormat="1" ht="32.4" customHeight="1">
      <c r="B30" s="464"/>
      <c r="C30" s="351" t="s">
        <v>8</v>
      </c>
      <c r="D30" s="328"/>
      <c r="E30" s="22" t="s">
        <v>5</v>
      </c>
      <c r="F30" s="322"/>
      <c r="G30" s="323"/>
      <c r="H30" s="323"/>
      <c r="I30" s="323"/>
      <c r="J30" s="323"/>
      <c r="K30" s="347"/>
      <c r="L30" s="347"/>
      <c r="M30" s="323"/>
      <c r="N30" s="323"/>
      <c r="O30" s="323"/>
      <c r="P30" s="323"/>
      <c r="Q30" s="323"/>
      <c r="R30" s="469"/>
      <c r="S30" s="21"/>
    </row>
    <row r="31" spans="2:19" s="17" customFormat="1" ht="32.4" customHeight="1">
      <c r="B31" s="462">
        <v>9</v>
      </c>
      <c r="C31" s="349" t="s">
        <v>1</v>
      </c>
      <c r="D31" s="326"/>
      <c r="E31" s="18" t="s">
        <v>3</v>
      </c>
      <c r="F31" s="317"/>
      <c r="G31" s="318"/>
      <c r="H31" s="318"/>
      <c r="I31" s="318"/>
      <c r="J31" s="318"/>
      <c r="K31" s="345"/>
      <c r="L31" s="345"/>
      <c r="M31" s="318"/>
      <c r="N31" s="318"/>
      <c r="O31" s="318"/>
      <c r="P31" s="318"/>
      <c r="Q31" s="318"/>
      <c r="R31" s="467"/>
      <c r="S31" s="19"/>
    </row>
    <row r="32" spans="2:19" s="17" customFormat="1" ht="32.4" customHeight="1">
      <c r="B32" s="463"/>
      <c r="C32" s="350" t="s">
        <v>7</v>
      </c>
      <c r="D32" s="329"/>
      <c r="E32" s="20" t="s">
        <v>4</v>
      </c>
      <c r="F32" s="320"/>
      <c r="G32" s="321"/>
      <c r="H32" s="321"/>
      <c r="I32" s="321"/>
      <c r="J32" s="321"/>
      <c r="K32" s="346"/>
      <c r="L32" s="346"/>
      <c r="M32" s="321"/>
      <c r="N32" s="321"/>
      <c r="O32" s="321"/>
      <c r="P32" s="321"/>
      <c r="Q32" s="321"/>
      <c r="R32" s="468"/>
      <c r="S32" s="21"/>
    </row>
    <row r="33" spans="2:19" s="17" customFormat="1" ht="32.4" customHeight="1">
      <c r="B33" s="464"/>
      <c r="C33" s="351" t="s">
        <v>8</v>
      </c>
      <c r="D33" s="328"/>
      <c r="E33" s="22" t="s">
        <v>5</v>
      </c>
      <c r="F33" s="322"/>
      <c r="G33" s="323"/>
      <c r="H33" s="323"/>
      <c r="I33" s="323"/>
      <c r="J33" s="323"/>
      <c r="K33" s="347"/>
      <c r="L33" s="347"/>
      <c r="M33" s="323"/>
      <c r="N33" s="323"/>
      <c r="O33" s="323"/>
      <c r="P33" s="323"/>
      <c r="Q33" s="323"/>
      <c r="R33" s="469"/>
      <c r="S33" s="21"/>
    </row>
    <row r="34" spans="2:19" s="17" customFormat="1" ht="32.4" customHeight="1">
      <c r="B34" s="462">
        <v>10</v>
      </c>
      <c r="C34" s="349" t="s">
        <v>1</v>
      </c>
      <c r="D34" s="326"/>
      <c r="E34" s="18" t="s">
        <v>3</v>
      </c>
      <c r="F34" s="317"/>
      <c r="G34" s="318"/>
      <c r="H34" s="318"/>
      <c r="I34" s="318"/>
      <c r="J34" s="318"/>
      <c r="K34" s="345"/>
      <c r="L34" s="345"/>
      <c r="M34" s="318"/>
      <c r="N34" s="318"/>
      <c r="O34" s="318"/>
      <c r="P34" s="318"/>
      <c r="Q34" s="318"/>
      <c r="R34" s="467"/>
      <c r="S34" s="19"/>
    </row>
    <row r="35" spans="2:19" s="17" customFormat="1" ht="32.4" customHeight="1">
      <c r="B35" s="463"/>
      <c r="C35" s="350" t="s">
        <v>7</v>
      </c>
      <c r="D35" s="329"/>
      <c r="E35" s="20" t="s">
        <v>4</v>
      </c>
      <c r="F35" s="320"/>
      <c r="G35" s="321"/>
      <c r="H35" s="321"/>
      <c r="I35" s="321"/>
      <c r="J35" s="321"/>
      <c r="K35" s="346"/>
      <c r="L35" s="346"/>
      <c r="M35" s="321"/>
      <c r="N35" s="321"/>
      <c r="O35" s="321"/>
      <c r="P35" s="321"/>
      <c r="Q35" s="321"/>
      <c r="R35" s="468"/>
      <c r="S35" s="21"/>
    </row>
    <row r="36" spans="2:19" s="17" customFormat="1" ht="32.4" customHeight="1">
      <c r="B36" s="464"/>
      <c r="C36" s="351" t="s">
        <v>8</v>
      </c>
      <c r="D36" s="328"/>
      <c r="E36" s="22" t="s">
        <v>5</v>
      </c>
      <c r="F36" s="322"/>
      <c r="G36" s="323"/>
      <c r="H36" s="323"/>
      <c r="I36" s="323"/>
      <c r="J36" s="323"/>
      <c r="K36" s="347"/>
      <c r="L36" s="347"/>
      <c r="M36" s="323"/>
      <c r="N36" s="323"/>
      <c r="O36" s="323"/>
      <c r="P36" s="323"/>
      <c r="Q36" s="323"/>
      <c r="R36" s="469"/>
      <c r="S36" s="21"/>
    </row>
    <row r="37" spans="2:19" s="17" customFormat="1" ht="32.4" customHeight="1">
      <c r="B37" s="462">
        <v>11</v>
      </c>
      <c r="C37" s="349" t="s">
        <v>1</v>
      </c>
      <c r="D37" s="326"/>
      <c r="E37" s="18" t="s">
        <v>3</v>
      </c>
      <c r="F37" s="317"/>
      <c r="G37" s="318"/>
      <c r="H37" s="318"/>
      <c r="I37" s="318"/>
      <c r="J37" s="318"/>
      <c r="K37" s="345"/>
      <c r="L37" s="345"/>
      <c r="M37" s="318"/>
      <c r="N37" s="318"/>
      <c r="O37" s="318"/>
      <c r="P37" s="318"/>
      <c r="Q37" s="318"/>
      <c r="R37" s="467"/>
      <c r="S37" s="19"/>
    </row>
    <row r="38" spans="2:19" s="17" customFormat="1" ht="32.4" customHeight="1">
      <c r="B38" s="463"/>
      <c r="C38" s="350" t="s">
        <v>7</v>
      </c>
      <c r="D38" s="329"/>
      <c r="E38" s="20" t="s">
        <v>4</v>
      </c>
      <c r="F38" s="320"/>
      <c r="G38" s="321"/>
      <c r="H38" s="321"/>
      <c r="I38" s="321"/>
      <c r="J38" s="321"/>
      <c r="K38" s="346"/>
      <c r="L38" s="346"/>
      <c r="M38" s="321"/>
      <c r="N38" s="321"/>
      <c r="O38" s="321"/>
      <c r="P38" s="321"/>
      <c r="Q38" s="321"/>
      <c r="R38" s="468"/>
      <c r="S38" s="21"/>
    </row>
    <row r="39" spans="2:19" s="17" customFormat="1" ht="32.4" customHeight="1">
      <c r="B39" s="464"/>
      <c r="C39" s="351" t="s">
        <v>8</v>
      </c>
      <c r="D39" s="328"/>
      <c r="E39" s="22" t="s">
        <v>5</v>
      </c>
      <c r="F39" s="322"/>
      <c r="G39" s="323"/>
      <c r="H39" s="323"/>
      <c r="I39" s="323"/>
      <c r="J39" s="323"/>
      <c r="K39" s="347"/>
      <c r="L39" s="347"/>
      <c r="M39" s="323"/>
      <c r="N39" s="323"/>
      <c r="O39" s="323"/>
      <c r="P39" s="323"/>
      <c r="Q39" s="323"/>
      <c r="R39" s="469"/>
      <c r="S39" s="21"/>
    </row>
    <row r="40" spans="2:19" s="17" customFormat="1" ht="32.4" customHeight="1">
      <c r="B40" s="462">
        <v>12</v>
      </c>
      <c r="C40" s="349" t="s">
        <v>1</v>
      </c>
      <c r="D40" s="326"/>
      <c r="E40" s="18" t="s">
        <v>3</v>
      </c>
      <c r="F40" s="317"/>
      <c r="G40" s="318"/>
      <c r="H40" s="318"/>
      <c r="I40" s="318"/>
      <c r="J40" s="318"/>
      <c r="K40" s="345"/>
      <c r="L40" s="345"/>
      <c r="M40" s="318"/>
      <c r="N40" s="318"/>
      <c r="O40" s="318"/>
      <c r="P40" s="318"/>
      <c r="Q40" s="318"/>
      <c r="R40" s="467"/>
      <c r="S40" s="19"/>
    </row>
    <row r="41" spans="2:19" s="17" customFormat="1" ht="32.4" customHeight="1">
      <c r="B41" s="463"/>
      <c r="C41" s="350" t="s">
        <v>7</v>
      </c>
      <c r="D41" s="329"/>
      <c r="E41" s="20" t="s">
        <v>4</v>
      </c>
      <c r="F41" s="320"/>
      <c r="G41" s="321"/>
      <c r="H41" s="321"/>
      <c r="I41" s="321"/>
      <c r="J41" s="321"/>
      <c r="K41" s="346"/>
      <c r="L41" s="346"/>
      <c r="M41" s="321"/>
      <c r="N41" s="321"/>
      <c r="O41" s="321"/>
      <c r="P41" s="321"/>
      <c r="Q41" s="321"/>
      <c r="R41" s="468"/>
      <c r="S41" s="21"/>
    </row>
    <row r="42" spans="2:19" s="17" customFormat="1" ht="32.4" customHeight="1">
      <c r="B42" s="464"/>
      <c r="C42" s="351" t="s">
        <v>8</v>
      </c>
      <c r="D42" s="328"/>
      <c r="E42" s="22" t="s">
        <v>5</v>
      </c>
      <c r="F42" s="322"/>
      <c r="G42" s="323"/>
      <c r="H42" s="323"/>
      <c r="I42" s="323"/>
      <c r="J42" s="323"/>
      <c r="K42" s="347"/>
      <c r="L42" s="347"/>
      <c r="M42" s="323"/>
      <c r="N42" s="323"/>
      <c r="O42" s="323"/>
      <c r="P42" s="323"/>
      <c r="Q42" s="323"/>
      <c r="R42" s="469"/>
      <c r="S42" s="21"/>
    </row>
    <row r="43" spans="2:19" s="17" customFormat="1" ht="32.4" customHeight="1">
      <c r="B43" s="462">
        <v>13</v>
      </c>
      <c r="C43" s="349" t="s">
        <v>1</v>
      </c>
      <c r="D43" s="326"/>
      <c r="E43" s="18" t="s">
        <v>3</v>
      </c>
      <c r="F43" s="317"/>
      <c r="G43" s="318"/>
      <c r="H43" s="318"/>
      <c r="I43" s="318"/>
      <c r="J43" s="318"/>
      <c r="K43" s="345"/>
      <c r="L43" s="345"/>
      <c r="M43" s="318"/>
      <c r="N43" s="318"/>
      <c r="O43" s="318"/>
      <c r="P43" s="318"/>
      <c r="Q43" s="318"/>
      <c r="R43" s="467"/>
      <c r="S43" s="19"/>
    </row>
    <row r="44" spans="2:19" s="17" customFormat="1" ht="32.4" customHeight="1">
      <c r="B44" s="463"/>
      <c r="C44" s="350" t="s">
        <v>7</v>
      </c>
      <c r="D44" s="329"/>
      <c r="E44" s="20" t="s">
        <v>4</v>
      </c>
      <c r="F44" s="320"/>
      <c r="G44" s="321"/>
      <c r="H44" s="321"/>
      <c r="I44" s="321"/>
      <c r="J44" s="321"/>
      <c r="K44" s="346"/>
      <c r="L44" s="346"/>
      <c r="M44" s="321"/>
      <c r="N44" s="321"/>
      <c r="O44" s="321"/>
      <c r="P44" s="321"/>
      <c r="Q44" s="321"/>
      <c r="R44" s="468"/>
      <c r="S44" s="21"/>
    </row>
    <row r="45" spans="2:19" s="17" customFormat="1" ht="32.4" customHeight="1">
      <c r="B45" s="464"/>
      <c r="C45" s="351" t="s">
        <v>8</v>
      </c>
      <c r="D45" s="328"/>
      <c r="E45" s="22" t="s">
        <v>5</v>
      </c>
      <c r="F45" s="322"/>
      <c r="G45" s="323"/>
      <c r="H45" s="323"/>
      <c r="I45" s="323"/>
      <c r="J45" s="323"/>
      <c r="K45" s="347"/>
      <c r="L45" s="347"/>
      <c r="M45" s="323"/>
      <c r="N45" s="323"/>
      <c r="O45" s="323"/>
      <c r="P45" s="323"/>
      <c r="Q45" s="323"/>
      <c r="R45" s="469"/>
      <c r="S45" s="21"/>
    </row>
    <row r="46" spans="2:19" s="17" customFormat="1" ht="32.4" customHeight="1">
      <c r="B46" s="462">
        <v>14</v>
      </c>
      <c r="C46" s="349" t="s">
        <v>1</v>
      </c>
      <c r="D46" s="326"/>
      <c r="E46" s="18" t="s">
        <v>3</v>
      </c>
      <c r="F46" s="317"/>
      <c r="G46" s="318"/>
      <c r="H46" s="318"/>
      <c r="I46" s="318"/>
      <c r="J46" s="318"/>
      <c r="K46" s="345"/>
      <c r="L46" s="345"/>
      <c r="M46" s="318"/>
      <c r="N46" s="318"/>
      <c r="O46" s="318"/>
      <c r="P46" s="318"/>
      <c r="Q46" s="318"/>
      <c r="R46" s="467"/>
      <c r="S46" s="19"/>
    </row>
    <row r="47" spans="2:19" s="17" customFormat="1" ht="32.4" customHeight="1">
      <c r="B47" s="463"/>
      <c r="C47" s="350" t="s">
        <v>7</v>
      </c>
      <c r="D47" s="329"/>
      <c r="E47" s="20" t="s">
        <v>4</v>
      </c>
      <c r="F47" s="320"/>
      <c r="G47" s="321"/>
      <c r="H47" s="321"/>
      <c r="I47" s="321"/>
      <c r="J47" s="321"/>
      <c r="K47" s="346"/>
      <c r="L47" s="346"/>
      <c r="M47" s="321"/>
      <c r="N47" s="321"/>
      <c r="O47" s="321"/>
      <c r="P47" s="321"/>
      <c r="Q47" s="321"/>
      <c r="R47" s="468"/>
      <c r="S47" s="21"/>
    </row>
    <row r="48" spans="2:19" s="17" customFormat="1" ht="32.4" customHeight="1">
      <c r="B48" s="464"/>
      <c r="C48" s="351" t="s">
        <v>8</v>
      </c>
      <c r="D48" s="328"/>
      <c r="E48" s="22" t="s">
        <v>5</v>
      </c>
      <c r="F48" s="322"/>
      <c r="G48" s="323"/>
      <c r="H48" s="323"/>
      <c r="I48" s="323"/>
      <c r="J48" s="323"/>
      <c r="K48" s="347"/>
      <c r="L48" s="347"/>
      <c r="M48" s="323"/>
      <c r="N48" s="323"/>
      <c r="O48" s="323"/>
      <c r="P48" s="323"/>
      <c r="Q48" s="323"/>
      <c r="R48" s="469"/>
      <c r="S48" s="21"/>
    </row>
    <row r="49" spans="2:19" s="17" customFormat="1" ht="32.4" customHeight="1">
      <c r="B49" s="462">
        <v>15</v>
      </c>
      <c r="C49" s="349" t="s">
        <v>1</v>
      </c>
      <c r="D49" s="326"/>
      <c r="E49" s="18" t="s">
        <v>3</v>
      </c>
      <c r="F49" s="317"/>
      <c r="G49" s="318"/>
      <c r="H49" s="318"/>
      <c r="I49" s="318"/>
      <c r="J49" s="318"/>
      <c r="K49" s="345"/>
      <c r="L49" s="345"/>
      <c r="M49" s="318"/>
      <c r="N49" s="318"/>
      <c r="O49" s="318"/>
      <c r="P49" s="318"/>
      <c r="Q49" s="318"/>
      <c r="R49" s="467"/>
      <c r="S49" s="19"/>
    </row>
    <row r="50" spans="2:19" s="17" customFormat="1" ht="32.4" customHeight="1">
      <c r="B50" s="463"/>
      <c r="C50" s="350" t="s">
        <v>7</v>
      </c>
      <c r="D50" s="329"/>
      <c r="E50" s="20" t="s">
        <v>4</v>
      </c>
      <c r="F50" s="320"/>
      <c r="G50" s="321"/>
      <c r="H50" s="321"/>
      <c r="I50" s="321"/>
      <c r="J50" s="321"/>
      <c r="K50" s="346"/>
      <c r="L50" s="346"/>
      <c r="M50" s="321"/>
      <c r="N50" s="321"/>
      <c r="O50" s="321"/>
      <c r="P50" s="321"/>
      <c r="Q50" s="321"/>
      <c r="R50" s="468"/>
      <c r="S50" s="21"/>
    </row>
    <row r="51" spans="2:19" s="17" customFormat="1" ht="32.4" customHeight="1" thickBot="1">
      <c r="B51" s="465"/>
      <c r="C51" s="352" t="s">
        <v>8</v>
      </c>
      <c r="D51" s="330"/>
      <c r="E51" s="29" t="s">
        <v>5</v>
      </c>
      <c r="F51" s="324"/>
      <c r="G51" s="325"/>
      <c r="H51" s="325"/>
      <c r="I51" s="325"/>
      <c r="J51" s="325"/>
      <c r="K51" s="348"/>
      <c r="L51" s="348"/>
      <c r="M51" s="325"/>
      <c r="N51" s="325"/>
      <c r="O51" s="325"/>
      <c r="P51" s="325"/>
      <c r="Q51" s="325"/>
      <c r="R51" s="469"/>
      <c r="S51" s="21"/>
    </row>
    <row r="52" spans="2:19" s="15" customFormat="1" ht="32.4" customHeight="1" thickTop="1">
      <c r="B52" s="452" t="s">
        <v>35</v>
      </c>
      <c r="C52" s="453"/>
      <c r="D52" s="453"/>
      <c r="E52" s="454"/>
      <c r="F52" s="37">
        <f t="shared" ref="F52:Q52" si="0">COUNTIF(F7:F51,"○")</f>
        <v>0</v>
      </c>
      <c r="G52" s="38">
        <f t="shared" si="0"/>
        <v>0</v>
      </c>
      <c r="H52" s="38">
        <f t="shared" si="0"/>
        <v>0</v>
      </c>
      <c r="I52" s="38">
        <f t="shared" si="0"/>
        <v>0</v>
      </c>
      <c r="J52" s="38">
        <f t="shared" si="0"/>
        <v>0</v>
      </c>
      <c r="K52" s="38">
        <f t="shared" si="0"/>
        <v>0</v>
      </c>
      <c r="L52" s="38">
        <f t="shared" si="0"/>
        <v>0</v>
      </c>
      <c r="M52" s="38">
        <f t="shared" si="0"/>
        <v>0</v>
      </c>
      <c r="N52" s="38">
        <f t="shared" si="0"/>
        <v>0</v>
      </c>
      <c r="O52" s="38">
        <f t="shared" si="0"/>
        <v>0</v>
      </c>
      <c r="P52" s="38">
        <f t="shared" si="0"/>
        <v>0</v>
      </c>
      <c r="Q52" s="39">
        <f t="shared" si="0"/>
        <v>0</v>
      </c>
      <c r="R52" s="24"/>
      <c r="S52" s="25"/>
    </row>
    <row r="53" spans="2:19" ht="28.2" customHeight="1">
      <c r="B53" s="455" t="s">
        <v>36</v>
      </c>
      <c r="C53" s="456"/>
      <c r="D53" s="456"/>
      <c r="E53" s="457"/>
      <c r="F53" s="37">
        <f t="shared" ref="F53:Q53" si="1">COUNTIF(F7:F51,"休")</f>
        <v>0</v>
      </c>
      <c r="G53" s="38">
        <f t="shared" si="1"/>
        <v>0</v>
      </c>
      <c r="H53" s="38">
        <f t="shared" si="1"/>
        <v>0</v>
      </c>
      <c r="I53" s="38">
        <f t="shared" si="1"/>
        <v>0</v>
      </c>
      <c r="J53" s="38">
        <f t="shared" si="1"/>
        <v>0</v>
      </c>
      <c r="K53" s="38">
        <f t="shared" si="1"/>
        <v>0</v>
      </c>
      <c r="L53" s="38">
        <f t="shared" si="1"/>
        <v>0</v>
      </c>
      <c r="M53" s="38">
        <f t="shared" si="1"/>
        <v>0</v>
      </c>
      <c r="N53" s="38">
        <f t="shared" si="1"/>
        <v>0</v>
      </c>
      <c r="O53" s="38">
        <f t="shared" si="1"/>
        <v>0</v>
      </c>
      <c r="P53" s="38">
        <f t="shared" si="1"/>
        <v>0</v>
      </c>
      <c r="Q53" s="39">
        <f t="shared" si="1"/>
        <v>0</v>
      </c>
      <c r="R53" s="24"/>
    </row>
    <row r="54" spans="2:19" ht="12">
      <c r="F54" s="26">
        <f>F53+F52</f>
        <v>0</v>
      </c>
      <c r="G54" s="26">
        <f t="shared" ref="G54:R54" si="2">G53+G52</f>
        <v>0</v>
      </c>
      <c r="H54" s="26">
        <f t="shared" si="2"/>
        <v>0</v>
      </c>
      <c r="I54" s="26">
        <f t="shared" si="2"/>
        <v>0</v>
      </c>
      <c r="J54" s="26">
        <f t="shared" si="2"/>
        <v>0</v>
      </c>
      <c r="K54" s="26">
        <f t="shared" si="2"/>
        <v>0</v>
      </c>
      <c r="L54" s="26">
        <f t="shared" si="2"/>
        <v>0</v>
      </c>
      <c r="M54" s="26">
        <f t="shared" si="2"/>
        <v>0</v>
      </c>
      <c r="N54" s="26">
        <f t="shared" si="2"/>
        <v>0</v>
      </c>
      <c r="O54" s="26">
        <f t="shared" si="2"/>
        <v>0</v>
      </c>
      <c r="P54" s="26">
        <f t="shared" si="2"/>
        <v>0</v>
      </c>
      <c r="Q54" s="26">
        <f t="shared" si="2"/>
        <v>0</v>
      </c>
      <c r="R54" s="26">
        <f t="shared" si="2"/>
        <v>0</v>
      </c>
    </row>
  </sheetData>
  <sheetProtection sheet="1" objects="1" scenarios="1"/>
  <mergeCells count="37">
    <mergeCell ref="R49:R51"/>
    <mergeCell ref="R34:R36"/>
    <mergeCell ref="R37:R39"/>
    <mergeCell ref="R40:R42"/>
    <mergeCell ref="R43:R45"/>
    <mergeCell ref="R46:R48"/>
    <mergeCell ref="R19:R21"/>
    <mergeCell ref="R22:R24"/>
    <mergeCell ref="R25:R27"/>
    <mergeCell ref="R28:R30"/>
    <mergeCell ref="R31:R33"/>
    <mergeCell ref="B46:B48"/>
    <mergeCell ref="B49:B51"/>
    <mergeCell ref="B52:E52"/>
    <mergeCell ref="B53:E53"/>
    <mergeCell ref="B28:B30"/>
    <mergeCell ref="B31:B33"/>
    <mergeCell ref="B34:B36"/>
    <mergeCell ref="B37:B39"/>
    <mergeCell ref="B40:B42"/>
    <mergeCell ref="B43:B45"/>
    <mergeCell ref="B25:B27"/>
    <mergeCell ref="B1:R1"/>
    <mergeCell ref="B2:R2"/>
    <mergeCell ref="B3:D3"/>
    <mergeCell ref="N3:R3"/>
    <mergeCell ref="B4:D5"/>
    <mergeCell ref="B7:B9"/>
    <mergeCell ref="B10:B12"/>
    <mergeCell ref="B13:B15"/>
    <mergeCell ref="B16:B18"/>
    <mergeCell ref="B19:B21"/>
    <mergeCell ref="B22:B24"/>
    <mergeCell ref="R7:R9"/>
    <mergeCell ref="R10:R12"/>
    <mergeCell ref="R13:R15"/>
    <mergeCell ref="R16:R18"/>
  </mergeCells>
  <phoneticPr fontId="2"/>
  <conditionalFormatting sqref="G7:K7">
    <cfRule type="expression" dxfId="199" priority="33">
      <formula>F8&lt;&gt;G8</formula>
    </cfRule>
    <cfRule type="expression" dxfId="198" priority="36">
      <formula>OR(G7="退",G7="休")</formula>
    </cfRule>
  </conditionalFormatting>
  <conditionalFormatting sqref="G8:K8">
    <cfRule type="expression" dxfId="197" priority="32">
      <formula>F8&lt;&gt;G8</formula>
    </cfRule>
    <cfRule type="expression" dxfId="196" priority="35">
      <formula>OR(G7="退",G7="休")</formula>
    </cfRule>
  </conditionalFormatting>
  <conditionalFormatting sqref="G9:K9">
    <cfRule type="expression" dxfId="195" priority="31">
      <formula>G8&lt;&gt;F8</formula>
    </cfRule>
    <cfRule type="expression" dxfId="194" priority="34">
      <formula>OR(G7="退",G7="休")</formula>
    </cfRule>
  </conditionalFormatting>
  <conditionalFormatting sqref="G13:K13 G16:K16 G19:K19 G22:K22 G25:K25 G28:K28 G31:K31 G34:K34 G37:K37 G40:K40 G43:K43 G46:K46 G49:K49 G10:K10">
    <cfRule type="expression" dxfId="193" priority="27">
      <formula>F11&lt;&gt;G11</formula>
    </cfRule>
    <cfRule type="expression" dxfId="192" priority="30">
      <formula>OR(G10="退",G10="休")</formula>
    </cfRule>
  </conditionalFormatting>
  <conditionalFormatting sqref="G11:K11 G14:K14 G17:K17 G20:K20 G23:K23 G26:K26 G29:K29 G32:K32 G35:K35 G38:K38 G41:K41 G44:K44 G47:K47 G50:K50">
    <cfRule type="expression" dxfId="191" priority="26">
      <formula>F11&lt;&gt;G11</formula>
    </cfRule>
    <cfRule type="expression" dxfId="190" priority="29">
      <formula>OR(G10="退",G10="休")</formula>
    </cfRule>
  </conditionalFormatting>
  <conditionalFormatting sqref="G12:K12 G15:K15 G18:K18 G21:K21 G24:K24 G27:K27 G30:K30 G33:K33 G36:K36 G39:K39 G42:K42 G45:K45 G48:K48 G51:K51">
    <cfRule type="expression" dxfId="189" priority="25">
      <formula>G11&lt;&gt;F11</formula>
    </cfRule>
    <cfRule type="expression" dxfId="188" priority="28">
      <formula>OR(G10="退",G10="休")</formula>
    </cfRule>
  </conditionalFormatting>
  <conditionalFormatting sqref="M7:Q7">
    <cfRule type="expression" dxfId="187" priority="21">
      <formula>L8&lt;&gt;M8</formula>
    </cfRule>
    <cfRule type="expression" dxfId="186" priority="24">
      <formula>OR(M7="退",M7="休")</formula>
    </cfRule>
  </conditionalFormatting>
  <conditionalFormatting sqref="M8:Q8">
    <cfRule type="expression" dxfId="185" priority="20">
      <formula>L8&lt;&gt;M8</formula>
    </cfRule>
    <cfRule type="expression" dxfId="184" priority="23">
      <formula>OR(M7="退",M7="休")</formula>
    </cfRule>
  </conditionalFormatting>
  <conditionalFormatting sqref="M9:Q9">
    <cfRule type="expression" dxfId="183" priority="19">
      <formula>M8&lt;&gt;L8</formula>
    </cfRule>
    <cfRule type="expression" dxfId="182" priority="22">
      <formula>OR(M7="退",M7="休")</formula>
    </cfRule>
  </conditionalFormatting>
  <conditionalFormatting sqref="M13:Q13 M16:Q16 M19:Q19 M22:Q22 M25:Q25 M28:Q28 M31:Q31 M34:Q34 M37:Q37 M40:Q40 M43:Q43 M46:Q46 M49:Q49 M10:Q10">
    <cfRule type="expression" dxfId="181" priority="15">
      <formula>L11&lt;&gt;M11</formula>
    </cfRule>
    <cfRule type="expression" dxfId="180" priority="18">
      <formula>OR(M10="退",M10="休")</formula>
    </cfRule>
  </conditionalFormatting>
  <conditionalFormatting sqref="M11:Q11 M14:Q14 M17:Q17 M20:Q20 M23:Q23 M26:Q26 M29:Q29 M32:Q32 M35:Q35 M38:Q38 M41:Q41 M44:Q44 M47:Q47 M50:Q50">
    <cfRule type="expression" dxfId="179" priority="14">
      <formula>L11&lt;&gt;M11</formula>
    </cfRule>
    <cfRule type="expression" dxfId="178" priority="17">
      <formula>OR(M10="退",M10="休")</formula>
    </cfRule>
  </conditionalFormatting>
  <conditionalFormatting sqref="M12:Q12 M15:Q15 M18:Q18 M21:Q21 M24:Q24 M27:Q27 M30:Q30 M33:Q33 M36:Q36 M39:Q39 M42:Q42 M45:Q45 M48:Q48 M51:Q51">
    <cfRule type="expression" dxfId="177" priority="13">
      <formula>M11&lt;&gt;L11</formula>
    </cfRule>
    <cfRule type="expression" dxfId="176" priority="16">
      <formula>OR(M10="退",M10="休")</formula>
    </cfRule>
  </conditionalFormatting>
  <conditionalFormatting sqref="L7">
    <cfRule type="expression" dxfId="175" priority="9">
      <formula>K8&lt;&gt;L8</formula>
    </cfRule>
    <cfRule type="expression" dxfId="174" priority="12">
      <formula>OR(L7="退",L7="休")</formula>
    </cfRule>
  </conditionalFormatting>
  <conditionalFormatting sqref="L8">
    <cfRule type="expression" dxfId="173" priority="8">
      <formula>K8&lt;&gt;L8</formula>
    </cfRule>
    <cfRule type="expression" dxfId="172" priority="11">
      <formula>OR(L7="退",L7="休")</formula>
    </cfRule>
  </conditionalFormatting>
  <conditionalFormatting sqref="L9">
    <cfRule type="expression" dxfId="171" priority="7">
      <formula>L8&lt;&gt;K8</formula>
    </cfRule>
    <cfRule type="expression" dxfId="170" priority="10">
      <formula>OR(L7="退",L7="休")</formula>
    </cfRule>
  </conditionalFormatting>
  <conditionalFormatting sqref="L13 L16 L19 L22 L25 L28 L31 L34 L37 L40 L43 L46 L49 L10">
    <cfRule type="expression" dxfId="169" priority="3">
      <formula>K11&lt;&gt;L11</formula>
    </cfRule>
    <cfRule type="expression" dxfId="168" priority="6">
      <formula>OR(L10="退",L10="休")</formula>
    </cfRule>
  </conditionalFormatting>
  <conditionalFormatting sqref="L11 L14 L17 L20 L23 L26 L29 L32 L35 L38 L41 L44 L47 L50">
    <cfRule type="expression" dxfId="167" priority="2">
      <formula>K11&lt;&gt;L11</formula>
    </cfRule>
    <cfRule type="expression" dxfId="166" priority="5">
      <formula>OR(L10="退",L10="休")</formula>
    </cfRule>
  </conditionalFormatting>
  <conditionalFormatting sqref="L12 L15 L18 L21 L24 L27 L30 L33 L36 L39 L42 L45 L48 L51">
    <cfRule type="expression" dxfId="165" priority="1">
      <formula>L11&lt;&gt;K11</formula>
    </cfRule>
    <cfRule type="expression" dxfId="164" priority="4">
      <formula>OR(L10="退",L10="休")</formula>
    </cfRule>
  </conditionalFormatting>
  <dataValidations count="1">
    <dataValidation type="list" allowBlank="1" showInputMessage="1" showErrorMessage="1" sqref="F31:Q31 F10:Q10 F28:Q28 F46:Q46 F43:Q43 F40:Q40 F37:Q37 F34:Q34 F25:Q25 F22:Q22 F19:Q19 F16:Q16 F13:Q13 F49:Q49 F7:Q7">
      <formula1>$U$6:$U$8</formula1>
    </dataValidation>
  </dataValidations>
  <printOptions horizontalCentered="1"/>
  <pageMargins left="0.70866141732283472" right="0.70866141732283472" top="0.74803149606299213" bottom="0.74803149606299213" header="0.31496062992125984" footer="0.31496062992125984"/>
  <pageSetup paperSize="9" scale="47" orientation="portrait" r:id="rId1"/>
  <headerFooter alignWithMargins="0">
    <oddHeader>&amp;L&amp;"ＭＳ Ｐ明朝,標準"&amp;16第１号様式の２（第３条関係）</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B1:U54"/>
  <sheetViews>
    <sheetView showGridLines="0" view="pageBreakPreview" zoomScale="85" zoomScaleNormal="85" zoomScaleSheetLayoutView="85" workbookViewId="0">
      <selection activeCell="F7" sqref="F7"/>
    </sheetView>
  </sheetViews>
  <sheetFormatPr defaultColWidth="6.6640625" defaultRowHeight="23.25" customHeight="1"/>
  <cols>
    <col min="1" max="1" width="0.6640625" style="14" customWidth="1"/>
    <col min="2" max="2" width="6" style="14" customWidth="1"/>
    <col min="3" max="3" width="9.21875" style="14" customWidth="1"/>
    <col min="4" max="4" width="28.109375" style="14" customWidth="1"/>
    <col min="5" max="5" width="8.77734375" style="14" customWidth="1"/>
    <col min="6" max="18" width="9.88671875" style="14" customWidth="1"/>
    <col min="19" max="19" width="2.33203125" style="14" customWidth="1"/>
    <col min="20" max="20" width="8.109375" style="14" bestFit="1" customWidth="1"/>
    <col min="21" max="23" width="6.77734375" style="14" bestFit="1" customWidth="1"/>
    <col min="24" max="16384" width="6.6640625" style="14"/>
  </cols>
  <sheetData>
    <row r="1" spans="2:21" s="2" customFormat="1" ht="23.25" customHeight="1">
      <c r="B1" s="458" t="s">
        <v>10</v>
      </c>
      <c r="C1" s="458"/>
      <c r="D1" s="458"/>
      <c r="E1" s="458"/>
      <c r="F1" s="458"/>
      <c r="G1" s="458"/>
      <c r="H1" s="458"/>
      <c r="I1" s="458"/>
      <c r="J1" s="458"/>
      <c r="K1" s="458"/>
      <c r="L1" s="458"/>
      <c r="M1" s="458"/>
      <c r="N1" s="458"/>
      <c r="O1" s="458"/>
      <c r="P1" s="458"/>
      <c r="Q1" s="458"/>
      <c r="R1" s="458"/>
    </row>
    <row r="2" spans="2:21" ht="22.2" customHeight="1">
      <c r="B2" s="458"/>
      <c r="C2" s="458"/>
      <c r="D2" s="458"/>
      <c r="E2" s="458"/>
      <c r="F2" s="458"/>
      <c r="G2" s="458"/>
      <c r="H2" s="458"/>
      <c r="I2" s="458"/>
      <c r="J2" s="458"/>
      <c r="K2" s="458"/>
      <c r="L2" s="458"/>
      <c r="M2" s="458"/>
      <c r="N2" s="458"/>
      <c r="O2" s="458"/>
      <c r="P2" s="458"/>
      <c r="Q2" s="458"/>
      <c r="R2" s="458"/>
    </row>
    <row r="3" spans="2:21" s="15" customFormat="1" ht="21.75" customHeight="1" thickBot="1">
      <c r="B3" s="466"/>
      <c r="C3" s="466"/>
      <c r="D3" s="466"/>
      <c r="E3" s="300"/>
      <c r="F3" s="301"/>
      <c r="G3" s="302"/>
      <c r="H3" s="302"/>
      <c r="I3" s="302"/>
      <c r="J3" s="302"/>
      <c r="K3" s="302"/>
      <c r="L3" s="302"/>
      <c r="M3" s="303" t="s">
        <v>14</v>
      </c>
      <c r="N3" s="461" t="str">
        <f>児童総括表!C12</f>
        <v>申請書シートの施設名を入力してください</v>
      </c>
      <c r="O3" s="461"/>
      <c r="P3" s="461"/>
      <c r="Q3" s="461"/>
      <c r="R3" s="461"/>
    </row>
    <row r="4" spans="2:21" ht="6.75" customHeight="1">
      <c r="B4" s="459" t="s">
        <v>105</v>
      </c>
      <c r="C4" s="459"/>
      <c r="D4" s="459"/>
      <c r="E4" s="304"/>
      <c r="F4" s="304"/>
      <c r="G4" s="304"/>
      <c r="H4" s="304"/>
      <c r="I4" s="304"/>
      <c r="J4" s="304"/>
      <c r="K4" s="304"/>
      <c r="L4" s="304"/>
      <c r="M4" s="304"/>
      <c r="N4" s="304"/>
      <c r="O4" s="304"/>
      <c r="P4" s="304"/>
      <c r="Q4" s="304"/>
      <c r="R4" s="304"/>
    </row>
    <row r="5" spans="2:21" ht="22.2" customHeight="1">
      <c r="B5" s="460"/>
      <c r="C5" s="460"/>
      <c r="D5" s="460"/>
      <c r="E5" s="304"/>
      <c r="F5" s="304"/>
      <c r="G5" s="304"/>
      <c r="H5" s="304"/>
      <c r="I5" s="304"/>
      <c r="J5" s="304"/>
      <c r="K5" s="304"/>
      <c r="L5" s="304"/>
      <c r="M5" s="304"/>
      <c r="N5" s="304"/>
      <c r="O5" s="304"/>
      <c r="P5" s="304"/>
      <c r="Q5" s="304"/>
      <c r="R5" s="304"/>
    </row>
    <row r="6" spans="2:21" s="17" customFormat="1" ht="35.4" customHeight="1">
      <c r="B6" s="305" t="s">
        <v>0</v>
      </c>
      <c r="C6" s="306"/>
      <c r="D6" s="307"/>
      <c r="E6" s="308"/>
      <c r="F6" s="309">
        <v>4</v>
      </c>
      <c r="G6" s="310">
        <v>5</v>
      </c>
      <c r="H6" s="310">
        <v>6</v>
      </c>
      <c r="I6" s="310">
        <v>7</v>
      </c>
      <c r="J6" s="310">
        <v>8</v>
      </c>
      <c r="K6" s="310">
        <v>9</v>
      </c>
      <c r="L6" s="310">
        <v>10</v>
      </c>
      <c r="M6" s="310">
        <v>11</v>
      </c>
      <c r="N6" s="310">
        <v>12</v>
      </c>
      <c r="O6" s="310">
        <v>1</v>
      </c>
      <c r="P6" s="310">
        <v>2</v>
      </c>
      <c r="Q6" s="311">
        <v>3</v>
      </c>
      <c r="R6" s="312" t="s">
        <v>17</v>
      </c>
      <c r="S6" s="16"/>
      <c r="U6" s="17" t="s">
        <v>6</v>
      </c>
    </row>
    <row r="7" spans="2:21" s="17" customFormat="1" ht="32.4" customHeight="1">
      <c r="B7" s="462">
        <v>1</v>
      </c>
      <c r="C7" s="349" t="s">
        <v>1</v>
      </c>
      <c r="D7" s="326"/>
      <c r="E7" s="18" t="s">
        <v>3</v>
      </c>
      <c r="F7" s="317"/>
      <c r="G7" s="318"/>
      <c r="H7" s="318"/>
      <c r="I7" s="318"/>
      <c r="J7" s="318"/>
      <c r="K7" s="345"/>
      <c r="L7" s="345"/>
      <c r="M7" s="318"/>
      <c r="N7" s="318"/>
      <c r="O7" s="318"/>
      <c r="P7" s="318"/>
      <c r="Q7" s="318"/>
      <c r="R7" s="467"/>
      <c r="S7" s="19"/>
      <c r="U7" s="17" t="s">
        <v>11</v>
      </c>
    </row>
    <row r="8" spans="2:21" s="17" customFormat="1" ht="32.4" customHeight="1">
      <c r="B8" s="463"/>
      <c r="C8" s="350" t="s">
        <v>7</v>
      </c>
      <c r="D8" s="327"/>
      <c r="E8" s="20" t="s">
        <v>4</v>
      </c>
      <c r="F8" s="320"/>
      <c r="G8" s="321"/>
      <c r="H8" s="321"/>
      <c r="I8" s="321"/>
      <c r="J8" s="321"/>
      <c r="K8" s="346"/>
      <c r="L8" s="346"/>
      <c r="M8" s="321"/>
      <c r="N8" s="321"/>
      <c r="O8" s="321"/>
      <c r="P8" s="321"/>
      <c r="Q8" s="321"/>
      <c r="R8" s="468"/>
      <c r="S8" s="21"/>
      <c r="U8" s="17" t="s">
        <v>9</v>
      </c>
    </row>
    <row r="9" spans="2:21" s="17" customFormat="1" ht="32.4" customHeight="1">
      <c r="B9" s="464"/>
      <c r="C9" s="351" t="s">
        <v>8</v>
      </c>
      <c r="D9" s="327"/>
      <c r="E9" s="22" t="s">
        <v>5</v>
      </c>
      <c r="F9" s="322"/>
      <c r="G9" s="323"/>
      <c r="H9" s="323"/>
      <c r="I9" s="323"/>
      <c r="J9" s="323"/>
      <c r="K9" s="347"/>
      <c r="L9" s="347"/>
      <c r="M9" s="323"/>
      <c r="N9" s="323"/>
      <c r="O9" s="323"/>
      <c r="P9" s="323"/>
      <c r="Q9" s="323"/>
      <c r="R9" s="469"/>
      <c r="S9" s="21"/>
    </row>
    <row r="10" spans="2:21" s="17" customFormat="1" ht="32.4" customHeight="1">
      <c r="B10" s="462">
        <v>2</v>
      </c>
      <c r="C10" s="349" t="s">
        <v>1</v>
      </c>
      <c r="D10" s="326"/>
      <c r="E10" s="18" t="s">
        <v>3</v>
      </c>
      <c r="F10" s="317"/>
      <c r="G10" s="318"/>
      <c r="H10" s="318"/>
      <c r="I10" s="318"/>
      <c r="J10" s="318"/>
      <c r="K10" s="345"/>
      <c r="L10" s="345"/>
      <c r="M10" s="318"/>
      <c r="N10" s="318"/>
      <c r="O10" s="318"/>
      <c r="P10" s="318"/>
      <c r="Q10" s="318"/>
      <c r="R10" s="467"/>
      <c r="S10" s="19"/>
    </row>
    <row r="11" spans="2:21" s="17" customFormat="1" ht="32.4" customHeight="1">
      <c r="B11" s="463"/>
      <c r="C11" s="350" t="s">
        <v>7</v>
      </c>
      <c r="D11" s="327"/>
      <c r="E11" s="20" t="s">
        <v>4</v>
      </c>
      <c r="F11" s="320"/>
      <c r="G11" s="321"/>
      <c r="H11" s="321"/>
      <c r="I11" s="321"/>
      <c r="J11" s="321"/>
      <c r="K11" s="346"/>
      <c r="L11" s="346"/>
      <c r="M11" s="321"/>
      <c r="N11" s="321"/>
      <c r="O11" s="321"/>
      <c r="P11" s="321"/>
      <c r="Q11" s="321"/>
      <c r="R11" s="468"/>
      <c r="S11" s="21"/>
      <c r="T11" s="23"/>
    </row>
    <row r="12" spans="2:21" s="17" customFormat="1" ht="32.4" customHeight="1">
      <c r="B12" s="464"/>
      <c r="C12" s="351" t="s">
        <v>8</v>
      </c>
      <c r="D12" s="328"/>
      <c r="E12" s="22" t="s">
        <v>5</v>
      </c>
      <c r="F12" s="322"/>
      <c r="G12" s="323"/>
      <c r="H12" s="323"/>
      <c r="I12" s="323"/>
      <c r="J12" s="323"/>
      <c r="K12" s="347"/>
      <c r="L12" s="347"/>
      <c r="M12" s="323"/>
      <c r="N12" s="323"/>
      <c r="O12" s="323"/>
      <c r="P12" s="323"/>
      <c r="Q12" s="323"/>
      <c r="R12" s="469"/>
      <c r="S12" s="21"/>
    </row>
    <row r="13" spans="2:21" s="17" customFormat="1" ht="32.4" customHeight="1">
      <c r="B13" s="462">
        <v>3</v>
      </c>
      <c r="C13" s="349" t="s">
        <v>1</v>
      </c>
      <c r="D13" s="326"/>
      <c r="E13" s="18" t="s">
        <v>3</v>
      </c>
      <c r="F13" s="317"/>
      <c r="G13" s="318"/>
      <c r="H13" s="318"/>
      <c r="I13" s="318"/>
      <c r="J13" s="318"/>
      <c r="K13" s="345"/>
      <c r="L13" s="345"/>
      <c r="M13" s="318"/>
      <c r="N13" s="318"/>
      <c r="O13" s="318"/>
      <c r="P13" s="318"/>
      <c r="Q13" s="318"/>
      <c r="R13" s="467"/>
      <c r="S13" s="19"/>
    </row>
    <row r="14" spans="2:21" s="17" customFormat="1" ht="32.4" customHeight="1">
      <c r="B14" s="463"/>
      <c r="C14" s="350" t="s">
        <v>7</v>
      </c>
      <c r="D14" s="329"/>
      <c r="E14" s="20" t="s">
        <v>4</v>
      </c>
      <c r="F14" s="320"/>
      <c r="G14" s="321"/>
      <c r="H14" s="321"/>
      <c r="I14" s="321"/>
      <c r="J14" s="321"/>
      <c r="K14" s="346"/>
      <c r="L14" s="346"/>
      <c r="M14" s="321"/>
      <c r="N14" s="321"/>
      <c r="O14" s="321"/>
      <c r="P14" s="321"/>
      <c r="Q14" s="321"/>
      <c r="R14" s="468"/>
      <c r="S14" s="21"/>
    </row>
    <row r="15" spans="2:21" s="17" customFormat="1" ht="32.4" customHeight="1">
      <c r="B15" s="464"/>
      <c r="C15" s="351" t="s">
        <v>8</v>
      </c>
      <c r="D15" s="328"/>
      <c r="E15" s="22" t="s">
        <v>5</v>
      </c>
      <c r="F15" s="322"/>
      <c r="G15" s="323"/>
      <c r="H15" s="323"/>
      <c r="I15" s="323"/>
      <c r="J15" s="323"/>
      <c r="K15" s="347"/>
      <c r="L15" s="347"/>
      <c r="M15" s="323"/>
      <c r="N15" s="323"/>
      <c r="O15" s="323"/>
      <c r="P15" s="323"/>
      <c r="Q15" s="323"/>
      <c r="R15" s="469"/>
      <c r="S15" s="21"/>
    </row>
    <row r="16" spans="2:21" s="17" customFormat="1" ht="32.4" customHeight="1">
      <c r="B16" s="462">
        <v>4</v>
      </c>
      <c r="C16" s="349" t="s">
        <v>1</v>
      </c>
      <c r="D16" s="326"/>
      <c r="E16" s="18" t="s">
        <v>3</v>
      </c>
      <c r="F16" s="317"/>
      <c r="G16" s="318"/>
      <c r="H16" s="318"/>
      <c r="I16" s="318"/>
      <c r="J16" s="318"/>
      <c r="K16" s="345"/>
      <c r="L16" s="345"/>
      <c r="M16" s="318"/>
      <c r="N16" s="318"/>
      <c r="O16" s="318"/>
      <c r="P16" s="318"/>
      <c r="Q16" s="318"/>
      <c r="R16" s="467"/>
      <c r="S16" s="19"/>
    </row>
    <row r="17" spans="2:19" s="17" customFormat="1" ht="32.4" customHeight="1">
      <c r="B17" s="463"/>
      <c r="C17" s="350" t="s">
        <v>7</v>
      </c>
      <c r="D17" s="329"/>
      <c r="E17" s="20" t="s">
        <v>4</v>
      </c>
      <c r="F17" s="320"/>
      <c r="G17" s="321"/>
      <c r="H17" s="321"/>
      <c r="I17" s="321"/>
      <c r="J17" s="321"/>
      <c r="K17" s="346"/>
      <c r="L17" s="346"/>
      <c r="M17" s="321"/>
      <c r="N17" s="321"/>
      <c r="O17" s="321"/>
      <c r="P17" s="321"/>
      <c r="Q17" s="321"/>
      <c r="R17" s="468"/>
      <c r="S17" s="21"/>
    </row>
    <row r="18" spans="2:19" s="17" customFormat="1" ht="32.4" customHeight="1">
      <c r="B18" s="464"/>
      <c r="C18" s="351" t="s">
        <v>8</v>
      </c>
      <c r="D18" s="328"/>
      <c r="E18" s="22" t="s">
        <v>5</v>
      </c>
      <c r="F18" s="322"/>
      <c r="G18" s="323"/>
      <c r="H18" s="323"/>
      <c r="I18" s="323"/>
      <c r="J18" s="323"/>
      <c r="K18" s="347"/>
      <c r="L18" s="347"/>
      <c r="M18" s="323"/>
      <c r="N18" s="323"/>
      <c r="O18" s="323"/>
      <c r="P18" s="323"/>
      <c r="Q18" s="323"/>
      <c r="R18" s="469"/>
      <c r="S18" s="21"/>
    </row>
    <row r="19" spans="2:19" s="17" customFormat="1" ht="32.4" customHeight="1">
      <c r="B19" s="462">
        <v>5</v>
      </c>
      <c r="C19" s="349" t="s">
        <v>1</v>
      </c>
      <c r="D19" s="326"/>
      <c r="E19" s="18" t="s">
        <v>3</v>
      </c>
      <c r="F19" s="317"/>
      <c r="G19" s="318"/>
      <c r="H19" s="318"/>
      <c r="I19" s="318"/>
      <c r="J19" s="318"/>
      <c r="K19" s="345"/>
      <c r="L19" s="345"/>
      <c r="M19" s="318"/>
      <c r="N19" s="318"/>
      <c r="O19" s="318"/>
      <c r="P19" s="318"/>
      <c r="Q19" s="318"/>
      <c r="R19" s="467"/>
      <c r="S19" s="19"/>
    </row>
    <row r="20" spans="2:19" s="17" customFormat="1" ht="32.4" customHeight="1">
      <c r="B20" s="463"/>
      <c r="C20" s="350" t="s">
        <v>7</v>
      </c>
      <c r="D20" s="329"/>
      <c r="E20" s="20" t="s">
        <v>4</v>
      </c>
      <c r="F20" s="320"/>
      <c r="G20" s="321"/>
      <c r="H20" s="321"/>
      <c r="I20" s="321"/>
      <c r="J20" s="321"/>
      <c r="K20" s="346"/>
      <c r="L20" s="346"/>
      <c r="M20" s="321"/>
      <c r="N20" s="321"/>
      <c r="O20" s="321"/>
      <c r="P20" s="321"/>
      <c r="Q20" s="321"/>
      <c r="R20" s="468"/>
      <c r="S20" s="21"/>
    </row>
    <row r="21" spans="2:19" s="17" customFormat="1" ht="32.4" customHeight="1">
      <c r="B21" s="464"/>
      <c r="C21" s="351" t="s">
        <v>8</v>
      </c>
      <c r="D21" s="328"/>
      <c r="E21" s="22" t="s">
        <v>5</v>
      </c>
      <c r="F21" s="322"/>
      <c r="G21" s="323"/>
      <c r="H21" s="323"/>
      <c r="I21" s="323"/>
      <c r="J21" s="323"/>
      <c r="K21" s="347"/>
      <c r="L21" s="347"/>
      <c r="M21" s="323"/>
      <c r="N21" s="323"/>
      <c r="O21" s="323"/>
      <c r="P21" s="323"/>
      <c r="Q21" s="323"/>
      <c r="R21" s="469"/>
      <c r="S21" s="21"/>
    </row>
    <row r="22" spans="2:19" s="17" customFormat="1" ht="32.4" customHeight="1">
      <c r="B22" s="462">
        <v>6</v>
      </c>
      <c r="C22" s="349" t="s">
        <v>1</v>
      </c>
      <c r="D22" s="326"/>
      <c r="E22" s="18" t="s">
        <v>3</v>
      </c>
      <c r="F22" s="317"/>
      <c r="G22" s="318"/>
      <c r="H22" s="318"/>
      <c r="I22" s="318"/>
      <c r="J22" s="318"/>
      <c r="K22" s="345"/>
      <c r="L22" s="345"/>
      <c r="M22" s="318"/>
      <c r="N22" s="318"/>
      <c r="O22" s="318"/>
      <c r="P22" s="318"/>
      <c r="Q22" s="318"/>
      <c r="R22" s="467"/>
      <c r="S22" s="19"/>
    </row>
    <row r="23" spans="2:19" s="17" customFormat="1" ht="32.4" customHeight="1">
      <c r="B23" s="463"/>
      <c r="C23" s="350" t="s">
        <v>7</v>
      </c>
      <c r="D23" s="329"/>
      <c r="E23" s="20" t="s">
        <v>4</v>
      </c>
      <c r="F23" s="320"/>
      <c r="G23" s="321"/>
      <c r="H23" s="321"/>
      <c r="I23" s="321"/>
      <c r="J23" s="321"/>
      <c r="K23" s="346"/>
      <c r="L23" s="346"/>
      <c r="M23" s="321"/>
      <c r="N23" s="321"/>
      <c r="O23" s="321"/>
      <c r="P23" s="321"/>
      <c r="Q23" s="321"/>
      <c r="R23" s="468"/>
      <c r="S23" s="21"/>
    </row>
    <row r="24" spans="2:19" s="17" customFormat="1" ht="32.4" customHeight="1">
      <c r="B24" s="464"/>
      <c r="C24" s="351" t="s">
        <v>8</v>
      </c>
      <c r="D24" s="328"/>
      <c r="E24" s="22" t="s">
        <v>5</v>
      </c>
      <c r="F24" s="322"/>
      <c r="G24" s="323"/>
      <c r="H24" s="323"/>
      <c r="I24" s="323"/>
      <c r="J24" s="323"/>
      <c r="K24" s="347"/>
      <c r="L24" s="347"/>
      <c r="M24" s="323"/>
      <c r="N24" s="323"/>
      <c r="O24" s="323"/>
      <c r="P24" s="323"/>
      <c r="Q24" s="323"/>
      <c r="R24" s="469"/>
      <c r="S24" s="21"/>
    </row>
    <row r="25" spans="2:19" s="17" customFormat="1" ht="32.4" customHeight="1">
      <c r="B25" s="462">
        <v>7</v>
      </c>
      <c r="C25" s="349" t="s">
        <v>1</v>
      </c>
      <c r="D25" s="326"/>
      <c r="E25" s="18" t="s">
        <v>3</v>
      </c>
      <c r="F25" s="317"/>
      <c r="G25" s="318"/>
      <c r="H25" s="318"/>
      <c r="I25" s="318"/>
      <c r="J25" s="318"/>
      <c r="K25" s="345"/>
      <c r="L25" s="345"/>
      <c r="M25" s="318"/>
      <c r="N25" s="318"/>
      <c r="O25" s="318"/>
      <c r="P25" s="318"/>
      <c r="Q25" s="318"/>
      <c r="R25" s="467"/>
      <c r="S25" s="19"/>
    </row>
    <row r="26" spans="2:19" s="17" customFormat="1" ht="32.4" customHeight="1">
      <c r="B26" s="463"/>
      <c r="C26" s="350" t="s">
        <v>7</v>
      </c>
      <c r="D26" s="329"/>
      <c r="E26" s="20" t="s">
        <v>4</v>
      </c>
      <c r="F26" s="320"/>
      <c r="G26" s="321"/>
      <c r="H26" s="321"/>
      <c r="I26" s="321"/>
      <c r="J26" s="321"/>
      <c r="K26" s="346"/>
      <c r="L26" s="346"/>
      <c r="M26" s="321"/>
      <c r="N26" s="321"/>
      <c r="O26" s="321"/>
      <c r="P26" s="321"/>
      <c r="Q26" s="321"/>
      <c r="R26" s="468"/>
      <c r="S26" s="21"/>
    </row>
    <row r="27" spans="2:19" s="17" customFormat="1" ht="32.4" customHeight="1">
      <c r="B27" s="464"/>
      <c r="C27" s="351" t="s">
        <v>8</v>
      </c>
      <c r="D27" s="328"/>
      <c r="E27" s="22" t="s">
        <v>5</v>
      </c>
      <c r="F27" s="322"/>
      <c r="G27" s="323"/>
      <c r="H27" s="323"/>
      <c r="I27" s="323"/>
      <c r="J27" s="323"/>
      <c r="K27" s="347"/>
      <c r="L27" s="347"/>
      <c r="M27" s="323"/>
      <c r="N27" s="323"/>
      <c r="O27" s="323"/>
      <c r="P27" s="323"/>
      <c r="Q27" s="323"/>
      <c r="R27" s="469"/>
      <c r="S27" s="21"/>
    </row>
    <row r="28" spans="2:19" s="17" customFormat="1" ht="32.4" customHeight="1">
      <c r="B28" s="462">
        <v>8</v>
      </c>
      <c r="C28" s="349" t="s">
        <v>1</v>
      </c>
      <c r="D28" s="326"/>
      <c r="E28" s="18" t="s">
        <v>3</v>
      </c>
      <c r="F28" s="317"/>
      <c r="G28" s="318"/>
      <c r="H28" s="318"/>
      <c r="I28" s="318"/>
      <c r="J28" s="318"/>
      <c r="K28" s="345"/>
      <c r="L28" s="345"/>
      <c r="M28" s="318"/>
      <c r="N28" s="318"/>
      <c r="O28" s="318"/>
      <c r="P28" s="318"/>
      <c r="Q28" s="318"/>
      <c r="R28" s="467"/>
      <c r="S28" s="19"/>
    </row>
    <row r="29" spans="2:19" s="17" customFormat="1" ht="32.4" customHeight="1">
      <c r="B29" s="463"/>
      <c r="C29" s="350" t="s">
        <v>7</v>
      </c>
      <c r="D29" s="329"/>
      <c r="E29" s="20" t="s">
        <v>4</v>
      </c>
      <c r="F29" s="320"/>
      <c r="G29" s="321"/>
      <c r="H29" s="321"/>
      <c r="I29" s="321"/>
      <c r="J29" s="321"/>
      <c r="K29" s="346"/>
      <c r="L29" s="346"/>
      <c r="M29" s="321"/>
      <c r="N29" s="321"/>
      <c r="O29" s="321"/>
      <c r="P29" s="321"/>
      <c r="Q29" s="321"/>
      <c r="R29" s="468"/>
      <c r="S29" s="21"/>
    </row>
    <row r="30" spans="2:19" s="17" customFormat="1" ht="32.4" customHeight="1">
      <c r="B30" s="464"/>
      <c r="C30" s="351" t="s">
        <v>8</v>
      </c>
      <c r="D30" s="328"/>
      <c r="E30" s="22" t="s">
        <v>5</v>
      </c>
      <c r="F30" s="322"/>
      <c r="G30" s="323"/>
      <c r="H30" s="323"/>
      <c r="I30" s="323"/>
      <c r="J30" s="323"/>
      <c r="K30" s="347"/>
      <c r="L30" s="347"/>
      <c r="M30" s="323"/>
      <c r="N30" s="323"/>
      <c r="O30" s="323"/>
      <c r="P30" s="323"/>
      <c r="Q30" s="323"/>
      <c r="R30" s="469"/>
      <c r="S30" s="21"/>
    </row>
    <row r="31" spans="2:19" s="17" customFormat="1" ht="32.4" customHeight="1">
      <c r="B31" s="462">
        <v>9</v>
      </c>
      <c r="C31" s="349" t="s">
        <v>1</v>
      </c>
      <c r="D31" s="326"/>
      <c r="E31" s="18" t="s">
        <v>3</v>
      </c>
      <c r="F31" s="317"/>
      <c r="G31" s="318"/>
      <c r="H31" s="318"/>
      <c r="I31" s="318"/>
      <c r="J31" s="318"/>
      <c r="K31" s="345"/>
      <c r="L31" s="345"/>
      <c r="M31" s="318"/>
      <c r="N31" s="318"/>
      <c r="O31" s="318"/>
      <c r="P31" s="318"/>
      <c r="Q31" s="318"/>
      <c r="R31" s="467"/>
      <c r="S31" s="19"/>
    </row>
    <row r="32" spans="2:19" s="17" customFormat="1" ht="32.4" customHeight="1">
      <c r="B32" s="463"/>
      <c r="C32" s="350" t="s">
        <v>7</v>
      </c>
      <c r="D32" s="329"/>
      <c r="E32" s="20" t="s">
        <v>4</v>
      </c>
      <c r="F32" s="320"/>
      <c r="G32" s="321"/>
      <c r="H32" s="321"/>
      <c r="I32" s="321"/>
      <c r="J32" s="321"/>
      <c r="K32" s="346"/>
      <c r="L32" s="346"/>
      <c r="M32" s="321"/>
      <c r="N32" s="321"/>
      <c r="O32" s="321"/>
      <c r="P32" s="321"/>
      <c r="Q32" s="321"/>
      <c r="R32" s="468"/>
      <c r="S32" s="21"/>
    </row>
    <row r="33" spans="2:19" s="17" customFormat="1" ht="32.4" customHeight="1">
      <c r="B33" s="464"/>
      <c r="C33" s="351" t="s">
        <v>8</v>
      </c>
      <c r="D33" s="328"/>
      <c r="E33" s="22" t="s">
        <v>5</v>
      </c>
      <c r="F33" s="322"/>
      <c r="G33" s="323"/>
      <c r="H33" s="323"/>
      <c r="I33" s="323"/>
      <c r="J33" s="323"/>
      <c r="K33" s="347"/>
      <c r="L33" s="347"/>
      <c r="M33" s="323"/>
      <c r="N33" s="323"/>
      <c r="O33" s="323"/>
      <c r="P33" s="323"/>
      <c r="Q33" s="323"/>
      <c r="R33" s="469"/>
      <c r="S33" s="21"/>
    </row>
    <row r="34" spans="2:19" s="17" customFormat="1" ht="32.4" customHeight="1">
      <c r="B34" s="462">
        <v>10</v>
      </c>
      <c r="C34" s="349" t="s">
        <v>1</v>
      </c>
      <c r="D34" s="326"/>
      <c r="E34" s="18" t="s">
        <v>3</v>
      </c>
      <c r="F34" s="317"/>
      <c r="G34" s="318"/>
      <c r="H34" s="318"/>
      <c r="I34" s="318"/>
      <c r="J34" s="318"/>
      <c r="K34" s="345"/>
      <c r="L34" s="345"/>
      <c r="M34" s="318"/>
      <c r="N34" s="318"/>
      <c r="O34" s="318"/>
      <c r="P34" s="318"/>
      <c r="Q34" s="318"/>
      <c r="R34" s="467"/>
      <c r="S34" s="19"/>
    </row>
    <row r="35" spans="2:19" s="17" customFormat="1" ht="32.4" customHeight="1">
      <c r="B35" s="463"/>
      <c r="C35" s="350" t="s">
        <v>7</v>
      </c>
      <c r="D35" s="329"/>
      <c r="E35" s="20" t="s">
        <v>4</v>
      </c>
      <c r="F35" s="320"/>
      <c r="G35" s="321"/>
      <c r="H35" s="321"/>
      <c r="I35" s="321"/>
      <c r="J35" s="321"/>
      <c r="K35" s="346"/>
      <c r="L35" s="346"/>
      <c r="M35" s="321"/>
      <c r="N35" s="321"/>
      <c r="O35" s="321"/>
      <c r="P35" s="321"/>
      <c r="Q35" s="321"/>
      <c r="R35" s="468"/>
      <c r="S35" s="21"/>
    </row>
    <row r="36" spans="2:19" s="17" customFormat="1" ht="32.4" customHeight="1">
      <c r="B36" s="464"/>
      <c r="C36" s="351" t="s">
        <v>8</v>
      </c>
      <c r="D36" s="328"/>
      <c r="E36" s="22" t="s">
        <v>5</v>
      </c>
      <c r="F36" s="322"/>
      <c r="G36" s="323"/>
      <c r="H36" s="323"/>
      <c r="I36" s="323"/>
      <c r="J36" s="323"/>
      <c r="K36" s="347"/>
      <c r="L36" s="347"/>
      <c r="M36" s="323"/>
      <c r="N36" s="323"/>
      <c r="O36" s="323"/>
      <c r="P36" s="323"/>
      <c r="Q36" s="323"/>
      <c r="R36" s="469"/>
      <c r="S36" s="21"/>
    </row>
    <row r="37" spans="2:19" s="17" customFormat="1" ht="32.4" customHeight="1">
      <c r="B37" s="462">
        <v>11</v>
      </c>
      <c r="C37" s="349" t="s">
        <v>1</v>
      </c>
      <c r="D37" s="326"/>
      <c r="E37" s="18" t="s">
        <v>3</v>
      </c>
      <c r="F37" s="317"/>
      <c r="G37" s="318"/>
      <c r="H37" s="318"/>
      <c r="I37" s="318"/>
      <c r="J37" s="318"/>
      <c r="K37" s="345"/>
      <c r="L37" s="345"/>
      <c r="M37" s="318"/>
      <c r="N37" s="318"/>
      <c r="O37" s="318"/>
      <c r="P37" s="318"/>
      <c r="Q37" s="318"/>
      <c r="R37" s="467"/>
      <c r="S37" s="19"/>
    </row>
    <row r="38" spans="2:19" s="17" customFormat="1" ht="32.4" customHeight="1">
      <c r="B38" s="463"/>
      <c r="C38" s="350" t="s">
        <v>7</v>
      </c>
      <c r="D38" s="329"/>
      <c r="E38" s="20" t="s">
        <v>4</v>
      </c>
      <c r="F38" s="320"/>
      <c r="G38" s="321"/>
      <c r="H38" s="321"/>
      <c r="I38" s="321"/>
      <c r="J38" s="321"/>
      <c r="K38" s="346"/>
      <c r="L38" s="346"/>
      <c r="M38" s="321"/>
      <c r="N38" s="321"/>
      <c r="O38" s="321"/>
      <c r="P38" s="321"/>
      <c r="Q38" s="321"/>
      <c r="R38" s="468"/>
      <c r="S38" s="21"/>
    </row>
    <row r="39" spans="2:19" s="17" customFormat="1" ht="32.4" customHeight="1">
      <c r="B39" s="464"/>
      <c r="C39" s="351" t="s">
        <v>8</v>
      </c>
      <c r="D39" s="328"/>
      <c r="E39" s="22" t="s">
        <v>5</v>
      </c>
      <c r="F39" s="322"/>
      <c r="G39" s="323"/>
      <c r="H39" s="323"/>
      <c r="I39" s="323"/>
      <c r="J39" s="323"/>
      <c r="K39" s="347"/>
      <c r="L39" s="347"/>
      <c r="M39" s="323"/>
      <c r="N39" s="323"/>
      <c r="O39" s="323"/>
      <c r="P39" s="323"/>
      <c r="Q39" s="323"/>
      <c r="R39" s="469"/>
      <c r="S39" s="21"/>
    </row>
    <row r="40" spans="2:19" s="17" customFormat="1" ht="32.4" customHeight="1">
      <c r="B40" s="462">
        <v>12</v>
      </c>
      <c r="C40" s="349" t="s">
        <v>1</v>
      </c>
      <c r="D40" s="326"/>
      <c r="E40" s="18" t="s">
        <v>3</v>
      </c>
      <c r="F40" s="317"/>
      <c r="G40" s="318"/>
      <c r="H40" s="318"/>
      <c r="I40" s="318"/>
      <c r="J40" s="318"/>
      <c r="K40" s="345"/>
      <c r="L40" s="345"/>
      <c r="M40" s="318"/>
      <c r="N40" s="318"/>
      <c r="O40" s="318"/>
      <c r="P40" s="318"/>
      <c r="Q40" s="318"/>
      <c r="R40" s="467"/>
      <c r="S40" s="19"/>
    </row>
    <row r="41" spans="2:19" s="17" customFormat="1" ht="32.4" customHeight="1">
      <c r="B41" s="463"/>
      <c r="C41" s="350" t="s">
        <v>7</v>
      </c>
      <c r="D41" s="329"/>
      <c r="E41" s="20" t="s">
        <v>4</v>
      </c>
      <c r="F41" s="320"/>
      <c r="G41" s="321"/>
      <c r="H41" s="321"/>
      <c r="I41" s="321"/>
      <c r="J41" s="321"/>
      <c r="K41" s="346"/>
      <c r="L41" s="346"/>
      <c r="M41" s="321"/>
      <c r="N41" s="321"/>
      <c r="O41" s="321"/>
      <c r="P41" s="321"/>
      <c r="Q41" s="321"/>
      <c r="R41" s="468"/>
      <c r="S41" s="21"/>
    </row>
    <row r="42" spans="2:19" s="17" customFormat="1" ht="32.4" customHeight="1">
      <c r="B42" s="464"/>
      <c r="C42" s="351" t="s">
        <v>8</v>
      </c>
      <c r="D42" s="328"/>
      <c r="E42" s="22" t="s">
        <v>5</v>
      </c>
      <c r="F42" s="322"/>
      <c r="G42" s="323"/>
      <c r="H42" s="323"/>
      <c r="I42" s="323"/>
      <c r="J42" s="323"/>
      <c r="K42" s="347"/>
      <c r="L42" s="347"/>
      <c r="M42" s="323"/>
      <c r="N42" s="323"/>
      <c r="O42" s="323"/>
      <c r="P42" s="323"/>
      <c r="Q42" s="323"/>
      <c r="R42" s="469"/>
      <c r="S42" s="21"/>
    </row>
    <row r="43" spans="2:19" s="17" customFormat="1" ht="32.4" customHeight="1">
      <c r="B43" s="462">
        <v>13</v>
      </c>
      <c r="C43" s="349" t="s">
        <v>1</v>
      </c>
      <c r="D43" s="326"/>
      <c r="E43" s="18" t="s">
        <v>3</v>
      </c>
      <c r="F43" s="317"/>
      <c r="G43" s="318"/>
      <c r="H43" s="318"/>
      <c r="I43" s="318"/>
      <c r="J43" s="318"/>
      <c r="K43" s="345"/>
      <c r="L43" s="345"/>
      <c r="M43" s="318"/>
      <c r="N43" s="318"/>
      <c r="O43" s="318"/>
      <c r="P43" s="318"/>
      <c r="Q43" s="318"/>
      <c r="R43" s="467"/>
      <c r="S43" s="19"/>
    </row>
    <row r="44" spans="2:19" s="17" customFormat="1" ht="32.4" customHeight="1">
      <c r="B44" s="463"/>
      <c r="C44" s="350" t="s">
        <v>7</v>
      </c>
      <c r="D44" s="329"/>
      <c r="E44" s="20" t="s">
        <v>4</v>
      </c>
      <c r="F44" s="320"/>
      <c r="G44" s="321"/>
      <c r="H44" s="321"/>
      <c r="I44" s="321"/>
      <c r="J44" s="321"/>
      <c r="K44" s="346"/>
      <c r="L44" s="346"/>
      <c r="M44" s="321"/>
      <c r="N44" s="321"/>
      <c r="O44" s="321"/>
      <c r="P44" s="321"/>
      <c r="Q44" s="321"/>
      <c r="R44" s="468"/>
      <c r="S44" s="21"/>
    </row>
    <row r="45" spans="2:19" s="17" customFormat="1" ht="32.4" customHeight="1">
      <c r="B45" s="464"/>
      <c r="C45" s="351" t="s">
        <v>8</v>
      </c>
      <c r="D45" s="328"/>
      <c r="E45" s="22" t="s">
        <v>5</v>
      </c>
      <c r="F45" s="322"/>
      <c r="G45" s="323"/>
      <c r="H45" s="323"/>
      <c r="I45" s="323"/>
      <c r="J45" s="323"/>
      <c r="K45" s="347"/>
      <c r="L45" s="347"/>
      <c r="M45" s="323"/>
      <c r="N45" s="323"/>
      <c r="O45" s="323"/>
      <c r="P45" s="323"/>
      <c r="Q45" s="323"/>
      <c r="R45" s="469"/>
      <c r="S45" s="21"/>
    </row>
    <row r="46" spans="2:19" s="17" customFormat="1" ht="32.4" customHeight="1">
      <c r="B46" s="462">
        <v>14</v>
      </c>
      <c r="C46" s="349" t="s">
        <v>1</v>
      </c>
      <c r="D46" s="326"/>
      <c r="E46" s="18" t="s">
        <v>3</v>
      </c>
      <c r="F46" s="317"/>
      <c r="G46" s="318"/>
      <c r="H46" s="318"/>
      <c r="I46" s="318"/>
      <c r="J46" s="318"/>
      <c r="K46" s="345"/>
      <c r="L46" s="345"/>
      <c r="M46" s="318"/>
      <c r="N46" s="318"/>
      <c r="O46" s="318"/>
      <c r="P46" s="318"/>
      <c r="Q46" s="318"/>
      <c r="R46" s="467"/>
      <c r="S46" s="19"/>
    </row>
    <row r="47" spans="2:19" s="17" customFormat="1" ht="32.4" customHeight="1">
      <c r="B47" s="463"/>
      <c r="C47" s="350" t="s">
        <v>7</v>
      </c>
      <c r="D47" s="329"/>
      <c r="E47" s="20" t="s">
        <v>4</v>
      </c>
      <c r="F47" s="320"/>
      <c r="G47" s="321"/>
      <c r="H47" s="321"/>
      <c r="I47" s="321"/>
      <c r="J47" s="321"/>
      <c r="K47" s="346"/>
      <c r="L47" s="346"/>
      <c r="M47" s="321"/>
      <c r="N47" s="321"/>
      <c r="O47" s="321"/>
      <c r="P47" s="321"/>
      <c r="Q47" s="321"/>
      <c r="R47" s="468"/>
      <c r="S47" s="21"/>
    </row>
    <row r="48" spans="2:19" s="17" customFormat="1" ht="32.4" customHeight="1">
      <c r="B48" s="464"/>
      <c r="C48" s="351" t="s">
        <v>8</v>
      </c>
      <c r="D48" s="328"/>
      <c r="E48" s="22" t="s">
        <v>5</v>
      </c>
      <c r="F48" s="322"/>
      <c r="G48" s="323"/>
      <c r="H48" s="323"/>
      <c r="I48" s="323"/>
      <c r="J48" s="323"/>
      <c r="K48" s="347"/>
      <c r="L48" s="347"/>
      <c r="M48" s="323"/>
      <c r="N48" s="323"/>
      <c r="O48" s="323"/>
      <c r="P48" s="323"/>
      <c r="Q48" s="323"/>
      <c r="R48" s="469"/>
      <c r="S48" s="21"/>
    </row>
    <row r="49" spans="2:19" s="17" customFormat="1" ht="32.4" customHeight="1">
      <c r="B49" s="462">
        <v>15</v>
      </c>
      <c r="C49" s="349" t="s">
        <v>1</v>
      </c>
      <c r="D49" s="326"/>
      <c r="E49" s="18" t="s">
        <v>3</v>
      </c>
      <c r="F49" s="317"/>
      <c r="G49" s="318"/>
      <c r="H49" s="318"/>
      <c r="I49" s="318"/>
      <c r="J49" s="318"/>
      <c r="K49" s="345"/>
      <c r="L49" s="345"/>
      <c r="M49" s="318"/>
      <c r="N49" s="318"/>
      <c r="O49" s="318"/>
      <c r="P49" s="318"/>
      <c r="Q49" s="318"/>
      <c r="R49" s="467"/>
      <c r="S49" s="19"/>
    </row>
    <row r="50" spans="2:19" s="17" customFormat="1" ht="32.4" customHeight="1">
      <c r="B50" s="463"/>
      <c r="C50" s="350" t="s">
        <v>7</v>
      </c>
      <c r="D50" s="329"/>
      <c r="E50" s="20" t="s">
        <v>4</v>
      </c>
      <c r="F50" s="320"/>
      <c r="G50" s="321"/>
      <c r="H50" s="321"/>
      <c r="I50" s="321"/>
      <c r="J50" s="321"/>
      <c r="K50" s="346"/>
      <c r="L50" s="346"/>
      <c r="M50" s="321"/>
      <c r="N50" s="321"/>
      <c r="O50" s="321"/>
      <c r="P50" s="321"/>
      <c r="Q50" s="321"/>
      <c r="R50" s="468"/>
      <c r="S50" s="21"/>
    </row>
    <row r="51" spans="2:19" s="17" customFormat="1" ht="32.4" customHeight="1" thickBot="1">
      <c r="B51" s="465"/>
      <c r="C51" s="352" t="s">
        <v>8</v>
      </c>
      <c r="D51" s="330"/>
      <c r="E51" s="29" t="s">
        <v>5</v>
      </c>
      <c r="F51" s="324"/>
      <c r="G51" s="325"/>
      <c r="H51" s="325"/>
      <c r="I51" s="325"/>
      <c r="J51" s="325"/>
      <c r="K51" s="348"/>
      <c r="L51" s="348"/>
      <c r="M51" s="325"/>
      <c r="N51" s="325"/>
      <c r="O51" s="325"/>
      <c r="P51" s="325"/>
      <c r="Q51" s="325"/>
      <c r="R51" s="469"/>
      <c r="S51" s="21"/>
    </row>
    <row r="52" spans="2:19" s="15" customFormat="1" ht="32.4" customHeight="1" thickTop="1">
      <c r="B52" s="452" t="s">
        <v>35</v>
      </c>
      <c r="C52" s="453"/>
      <c r="D52" s="453"/>
      <c r="E52" s="454"/>
      <c r="F52" s="37">
        <f t="shared" ref="F52:Q52" si="0">COUNTIF(F7:F51,"○")</f>
        <v>0</v>
      </c>
      <c r="G52" s="38">
        <f t="shared" si="0"/>
        <v>0</v>
      </c>
      <c r="H52" s="38">
        <f t="shared" si="0"/>
        <v>0</v>
      </c>
      <c r="I52" s="38">
        <f t="shared" si="0"/>
        <v>0</v>
      </c>
      <c r="J52" s="38">
        <f t="shared" si="0"/>
        <v>0</v>
      </c>
      <c r="K52" s="38">
        <f t="shared" si="0"/>
        <v>0</v>
      </c>
      <c r="L52" s="38">
        <f t="shared" si="0"/>
        <v>0</v>
      </c>
      <c r="M52" s="38">
        <f t="shared" si="0"/>
        <v>0</v>
      </c>
      <c r="N52" s="38">
        <f t="shared" si="0"/>
        <v>0</v>
      </c>
      <c r="O52" s="38">
        <f t="shared" si="0"/>
        <v>0</v>
      </c>
      <c r="P52" s="38">
        <f t="shared" si="0"/>
        <v>0</v>
      </c>
      <c r="Q52" s="39">
        <f t="shared" si="0"/>
        <v>0</v>
      </c>
      <c r="R52" s="24"/>
      <c r="S52" s="25"/>
    </row>
    <row r="53" spans="2:19" ht="28.2" customHeight="1">
      <c r="B53" s="455" t="s">
        <v>36</v>
      </c>
      <c r="C53" s="456"/>
      <c r="D53" s="456"/>
      <c r="E53" s="457"/>
      <c r="F53" s="37">
        <f t="shared" ref="F53:Q53" si="1">COUNTIF(F7:F51,"休")</f>
        <v>0</v>
      </c>
      <c r="G53" s="38">
        <f t="shared" si="1"/>
        <v>0</v>
      </c>
      <c r="H53" s="38">
        <f t="shared" si="1"/>
        <v>0</v>
      </c>
      <c r="I53" s="38">
        <f t="shared" si="1"/>
        <v>0</v>
      </c>
      <c r="J53" s="38">
        <f t="shared" si="1"/>
        <v>0</v>
      </c>
      <c r="K53" s="38">
        <f t="shared" si="1"/>
        <v>0</v>
      </c>
      <c r="L53" s="38">
        <f t="shared" si="1"/>
        <v>0</v>
      </c>
      <c r="M53" s="38">
        <f t="shared" si="1"/>
        <v>0</v>
      </c>
      <c r="N53" s="38">
        <f t="shared" si="1"/>
        <v>0</v>
      </c>
      <c r="O53" s="38">
        <f t="shared" si="1"/>
        <v>0</v>
      </c>
      <c r="P53" s="38">
        <f t="shared" si="1"/>
        <v>0</v>
      </c>
      <c r="Q53" s="39">
        <f t="shared" si="1"/>
        <v>0</v>
      </c>
      <c r="R53" s="24"/>
    </row>
    <row r="54" spans="2:19" ht="12">
      <c r="F54" s="26">
        <f>F53+F52</f>
        <v>0</v>
      </c>
      <c r="G54" s="26">
        <f t="shared" ref="G54:R54" si="2">G53+G52</f>
        <v>0</v>
      </c>
      <c r="H54" s="26">
        <f t="shared" si="2"/>
        <v>0</v>
      </c>
      <c r="I54" s="26">
        <f t="shared" si="2"/>
        <v>0</v>
      </c>
      <c r="J54" s="26">
        <f t="shared" si="2"/>
        <v>0</v>
      </c>
      <c r="K54" s="26">
        <f t="shared" si="2"/>
        <v>0</v>
      </c>
      <c r="L54" s="26">
        <f t="shared" si="2"/>
        <v>0</v>
      </c>
      <c r="M54" s="26">
        <f t="shared" si="2"/>
        <v>0</v>
      </c>
      <c r="N54" s="26">
        <f t="shared" si="2"/>
        <v>0</v>
      </c>
      <c r="O54" s="26">
        <f t="shared" si="2"/>
        <v>0</v>
      </c>
      <c r="P54" s="26">
        <f t="shared" si="2"/>
        <v>0</v>
      </c>
      <c r="Q54" s="26">
        <f t="shared" si="2"/>
        <v>0</v>
      </c>
      <c r="R54" s="26">
        <f t="shared" si="2"/>
        <v>0</v>
      </c>
    </row>
  </sheetData>
  <sheetProtection sheet="1" objects="1" scenarios="1"/>
  <mergeCells count="37">
    <mergeCell ref="R49:R51"/>
    <mergeCell ref="R34:R36"/>
    <mergeCell ref="R37:R39"/>
    <mergeCell ref="R40:R42"/>
    <mergeCell ref="R43:R45"/>
    <mergeCell ref="R46:R48"/>
    <mergeCell ref="R19:R21"/>
    <mergeCell ref="R22:R24"/>
    <mergeCell ref="R25:R27"/>
    <mergeCell ref="R28:R30"/>
    <mergeCell ref="R31:R33"/>
    <mergeCell ref="B46:B48"/>
    <mergeCell ref="B49:B51"/>
    <mergeCell ref="B52:E52"/>
    <mergeCell ref="B53:E53"/>
    <mergeCell ref="B28:B30"/>
    <mergeCell ref="B31:B33"/>
    <mergeCell ref="B34:B36"/>
    <mergeCell ref="B37:B39"/>
    <mergeCell ref="B40:B42"/>
    <mergeCell ref="B43:B45"/>
    <mergeCell ref="B25:B27"/>
    <mergeCell ref="B1:R1"/>
    <mergeCell ref="B2:R2"/>
    <mergeCell ref="B3:D3"/>
    <mergeCell ref="N3:R3"/>
    <mergeCell ref="B4:D5"/>
    <mergeCell ref="B7:B9"/>
    <mergeCell ref="B10:B12"/>
    <mergeCell ref="B13:B15"/>
    <mergeCell ref="B16:B18"/>
    <mergeCell ref="B19:B21"/>
    <mergeCell ref="B22:B24"/>
    <mergeCell ref="R7:R9"/>
    <mergeCell ref="R10:R12"/>
    <mergeCell ref="R13:R15"/>
    <mergeCell ref="R16:R18"/>
  </mergeCells>
  <phoneticPr fontId="2"/>
  <conditionalFormatting sqref="G7:K7">
    <cfRule type="expression" dxfId="163" priority="33">
      <formula>F8&lt;&gt;G8</formula>
    </cfRule>
    <cfRule type="expression" dxfId="162" priority="36">
      <formula>OR(G7="退",G7="休")</formula>
    </cfRule>
  </conditionalFormatting>
  <conditionalFormatting sqref="G8:K8">
    <cfRule type="expression" dxfId="161" priority="32">
      <formula>F8&lt;&gt;G8</formula>
    </cfRule>
    <cfRule type="expression" dxfId="160" priority="35">
      <formula>OR(G7="退",G7="休")</formula>
    </cfRule>
  </conditionalFormatting>
  <conditionalFormatting sqref="G9:K9">
    <cfRule type="expression" dxfId="159" priority="31">
      <formula>G8&lt;&gt;F8</formula>
    </cfRule>
    <cfRule type="expression" dxfId="158" priority="34">
      <formula>OR(G7="退",G7="休")</formula>
    </cfRule>
  </conditionalFormatting>
  <conditionalFormatting sqref="G13:K13 G16:K16 G19:K19 G22:K22 G25:K25 G28:K28 G31:K31 G34:K34 G37:K37 G40:K40 G43:K43 G46:K46 G49:K49 G10:K10">
    <cfRule type="expression" dxfId="157" priority="27">
      <formula>F11&lt;&gt;G11</formula>
    </cfRule>
    <cfRule type="expression" dxfId="156" priority="30">
      <formula>OR(G10="退",G10="休")</formula>
    </cfRule>
  </conditionalFormatting>
  <conditionalFormatting sqref="G11:K11 G14:K14 G17:K17 G20:K20 G23:K23 G26:K26 G29:K29 G32:K32 G35:K35 G38:K38 G41:K41 G44:K44 G47:K47 G50:K50">
    <cfRule type="expression" dxfId="155" priority="26">
      <formula>F11&lt;&gt;G11</formula>
    </cfRule>
    <cfRule type="expression" dxfId="154" priority="29">
      <formula>OR(G10="退",G10="休")</formula>
    </cfRule>
  </conditionalFormatting>
  <conditionalFormatting sqref="G12:K12 G15:K15 G18:K18 G21:K21 G24:K24 G27:K27 G30:K30 G33:K33 G36:K36 G39:K39 G42:K42 G45:K45 G48:K48 G51:K51">
    <cfRule type="expression" dxfId="153" priority="25">
      <formula>G11&lt;&gt;F11</formula>
    </cfRule>
    <cfRule type="expression" dxfId="152" priority="28">
      <formula>OR(G10="退",G10="休")</formula>
    </cfRule>
  </conditionalFormatting>
  <conditionalFormatting sqref="M7:Q7">
    <cfRule type="expression" dxfId="151" priority="21">
      <formula>L8&lt;&gt;M8</formula>
    </cfRule>
    <cfRule type="expression" dxfId="150" priority="24">
      <formula>OR(M7="退",M7="休")</formula>
    </cfRule>
  </conditionalFormatting>
  <conditionalFormatting sqref="M8:Q8">
    <cfRule type="expression" dxfId="149" priority="20">
      <formula>L8&lt;&gt;M8</formula>
    </cfRule>
    <cfRule type="expression" dxfId="148" priority="23">
      <formula>OR(M7="退",M7="休")</formula>
    </cfRule>
  </conditionalFormatting>
  <conditionalFormatting sqref="M9:Q9">
    <cfRule type="expression" dxfId="147" priority="19">
      <formula>M8&lt;&gt;L8</formula>
    </cfRule>
    <cfRule type="expression" dxfId="146" priority="22">
      <formula>OR(M7="退",M7="休")</formula>
    </cfRule>
  </conditionalFormatting>
  <conditionalFormatting sqref="M13:Q13 M16:Q16 M19:Q19 M22:Q22 M25:Q25 M28:Q28 M31:Q31 M34:Q34 M37:Q37 M40:Q40 M43:Q43 M46:Q46 M49:Q49 M10:Q10">
    <cfRule type="expression" dxfId="145" priority="15">
      <formula>L11&lt;&gt;M11</formula>
    </cfRule>
    <cfRule type="expression" dxfId="144" priority="18">
      <formula>OR(M10="退",M10="休")</formula>
    </cfRule>
  </conditionalFormatting>
  <conditionalFormatting sqref="M11:Q11 M14:Q14 M17:Q17 M20:Q20 M23:Q23 M26:Q26 M29:Q29 M32:Q32 M35:Q35 M38:Q38 M41:Q41 M44:Q44 M47:Q47 M50:Q50">
    <cfRule type="expression" dxfId="143" priority="14">
      <formula>L11&lt;&gt;M11</formula>
    </cfRule>
    <cfRule type="expression" dxfId="142" priority="17">
      <formula>OR(M10="退",M10="休")</formula>
    </cfRule>
  </conditionalFormatting>
  <conditionalFormatting sqref="M12:Q12 M15:Q15 M18:Q18 M21:Q21 M24:Q24 M27:Q27 M30:Q30 M33:Q33 M36:Q36 M39:Q39 M42:Q42 M45:Q45 M48:Q48 M51:Q51">
    <cfRule type="expression" dxfId="141" priority="13">
      <formula>M11&lt;&gt;L11</formula>
    </cfRule>
    <cfRule type="expression" dxfId="140" priority="16">
      <formula>OR(M10="退",M10="休")</formula>
    </cfRule>
  </conditionalFormatting>
  <conditionalFormatting sqref="L7">
    <cfRule type="expression" dxfId="139" priority="9">
      <formula>K8&lt;&gt;L8</formula>
    </cfRule>
    <cfRule type="expression" dxfId="138" priority="12">
      <formula>OR(L7="退",L7="休")</formula>
    </cfRule>
  </conditionalFormatting>
  <conditionalFormatting sqref="L8">
    <cfRule type="expression" dxfId="137" priority="8">
      <formula>K8&lt;&gt;L8</formula>
    </cfRule>
    <cfRule type="expression" dxfId="136" priority="11">
      <formula>OR(L7="退",L7="休")</formula>
    </cfRule>
  </conditionalFormatting>
  <conditionalFormatting sqref="L9">
    <cfRule type="expression" dxfId="135" priority="7">
      <formula>L8&lt;&gt;K8</formula>
    </cfRule>
    <cfRule type="expression" dxfId="134" priority="10">
      <formula>OR(L7="退",L7="休")</formula>
    </cfRule>
  </conditionalFormatting>
  <conditionalFormatting sqref="L13 L16 L19 L22 L25 L28 L31 L34 L37 L40 L43 L46 L49 L10">
    <cfRule type="expression" dxfId="133" priority="3">
      <formula>K11&lt;&gt;L11</formula>
    </cfRule>
    <cfRule type="expression" dxfId="132" priority="6">
      <formula>OR(L10="退",L10="休")</formula>
    </cfRule>
  </conditionalFormatting>
  <conditionalFormatting sqref="L11 L14 L17 L20 L23 L26 L29 L32 L35 L38 L41 L44 L47 L50">
    <cfRule type="expression" dxfId="131" priority="2">
      <formula>K11&lt;&gt;L11</formula>
    </cfRule>
    <cfRule type="expression" dxfId="130" priority="5">
      <formula>OR(L10="退",L10="休")</formula>
    </cfRule>
  </conditionalFormatting>
  <conditionalFormatting sqref="L12 L15 L18 L21 L24 L27 L30 L33 L36 L39 L42 L45 L48 L51">
    <cfRule type="expression" dxfId="129" priority="1">
      <formula>L11&lt;&gt;K11</formula>
    </cfRule>
    <cfRule type="expression" dxfId="128" priority="4">
      <formula>OR(L10="退",L10="休")</formula>
    </cfRule>
  </conditionalFormatting>
  <dataValidations count="1">
    <dataValidation type="list" allowBlank="1" showInputMessage="1" showErrorMessage="1" sqref="F31:Q31 F10:Q10 F28:Q28 F46:Q46 F43:Q43 F40:Q40 F37:Q37 F34:Q34 F25:Q25 F22:Q22 F19:Q19 F16:Q16 F13:Q13 F49:Q49 F7:Q7">
      <formula1>$U$6:$U$8</formula1>
    </dataValidation>
  </dataValidations>
  <printOptions horizontalCentered="1"/>
  <pageMargins left="0.70866141732283472" right="0.70866141732283472" top="0.74803149606299213" bottom="0.74803149606299213" header="0.31496062992125984" footer="0.31496062992125984"/>
  <pageSetup paperSize="9" scale="47" orientation="portrait" r:id="rId1"/>
  <headerFooter alignWithMargins="0">
    <oddHeader>&amp;L&amp;"ＭＳ Ｐ明朝,標準"&amp;16第１号様式の２（第３条関係）</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B1:U54"/>
  <sheetViews>
    <sheetView showGridLines="0" view="pageBreakPreview" zoomScale="85" zoomScaleNormal="85" zoomScaleSheetLayoutView="85" workbookViewId="0">
      <selection activeCell="F7" sqref="F7"/>
    </sheetView>
  </sheetViews>
  <sheetFormatPr defaultColWidth="6.6640625" defaultRowHeight="23.25" customHeight="1"/>
  <cols>
    <col min="1" max="1" width="0.6640625" style="14" customWidth="1"/>
    <col min="2" max="2" width="6" style="14" customWidth="1"/>
    <col min="3" max="3" width="9.21875" style="14" customWidth="1"/>
    <col min="4" max="4" width="28.109375" style="14" customWidth="1"/>
    <col min="5" max="5" width="8.77734375" style="14" customWidth="1"/>
    <col min="6" max="18" width="9.88671875" style="14" customWidth="1"/>
    <col min="19" max="19" width="2.33203125" style="14" customWidth="1"/>
    <col min="20" max="20" width="8.109375" style="14" bestFit="1" customWidth="1"/>
    <col min="21" max="23" width="6.77734375" style="14" bestFit="1" customWidth="1"/>
    <col min="24" max="16384" width="6.6640625" style="14"/>
  </cols>
  <sheetData>
    <row r="1" spans="2:21" s="2" customFormat="1" ht="23.25" customHeight="1">
      <c r="B1" s="458" t="s">
        <v>10</v>
      </c>
      <c r="C1" s="458"/>
      <c r="D1" s="458"/>
      <c r="E1" s="458"/>
      <c r="F1" s="458"/>
      <c r="G1" s="458"/>
      <c r="H1" s="458"/>
      <c r="I1" s="458"/>
      <c r="J1" s="458"/>
      <c r="K1" s="458"/>
      <c r="L1" s="458"/>
      <c r="M1" s="458"/>
      <c r="N1" s="458"/>
      <c r="O1" s="458"/>
      <c r="P1" s="458"/>
      <c r="Q1" s="458"/>
      <c r="R1" s="458"/>
    </row>
    <row r="2" spans="2:21" ht="22.2" customHeight="1">
      <c r="B2" s="458"/>
      <c r="C2" s="458"/>
      <c r="D2" s="458"/>
      <c r="E2" s="458"/>
      <c r="F2" s="458"/>
      <c r="G2" s="458"/>
      <c r="H2" s="458"/>
      <c r="I2" s="458"/>
      <c r="J2" s="458"/>
      <c r="K2" s="458"/>
      <c r="L2" s="458"/>
      <c r="M2" s="458"/>
      <c r="N2" s="458"/>
      <c r="O2" s="458"/>
      <c r="P2" s="458"/>
      <c r="Q2" s="458"/>
      <c r="R2" s="458"/>
    </row>
    <row r="3" spans="2:21" s="15" customFormat="1" ht="21.75" customHeight="1" thickBot="1">
      <c r="B3" s="466"/>
      <c r="C3" s="466"/>
      <c r="D3" s="466"/>
      <c r="E3" s="300"/>
      <c r="F3" s="301"/>
      <c r="G3" s="302"/>
      <c r="H3" s="302"/>
      <c r="I3" s="302"/>
      <c r="J3" s="302"/>
      <c r="K3" s="302"/>
      <c r="L3" s="302"/>
      <c r="M3" s="303" t="s">
        <v>14</v>
      </c>
      <c r="N3" s="461" t="str">
        <f>児童総括表!C12</f>
        <v>申請書シートの施設名を入力してください</v>
      </c>
      <c r="O3" s="461"/>
      <c r="P3" s="461"/>
      <c r="Q3" s="461"/>
      <c r="R3" s="461"/>
    </row>
    <row r="4" spans="2:21" ht="6.75" customHeight="1">
      <c r="B4" s="459" t="s">
        <v>106</v>
      </c>
      <c r="C4" s="459"/>
      <c r="D4" s="459"/>
      <c r="E4" s="304"/>
      <c r="F4" s="304"/>
      <c r="G4" s="304"/>
      <c r="H4" s="304"/>
      <c r="I4" s="304"/>
      <c r="J4" s="304"/>
      <c r="K4" s="304"/>
      <c r="L4" s="304"/>
      <c r="M4" s="304"/>
      <c r="N4" s="304"/>
      <c r="O4" s="304"/>
      <c r="P4" s="304"/>
      <c r="Q4" s="304"/>
      <c r="R4" s="304"/>
    </row>
    <row r="5" spans="2:21" ht="22.2" customHeight="1">
      <c r="B5" s="460"/>
      <c r="C5" s="460"/>
      <c r="D5" s="460"/>
      <c r="E5" s="304"/>
      <c r="F5" s="304"/>
      <c r="G5" s="304"/>
      <c r="H5" s="304"/>
      <c r="I5" s="304"/>
      <c r="J5" s="304"/>
      <c r="K5" s="304"/>
      <c r="L5" s="304"/>
      <c r="M5" s="304"/>
      <c r="N5" s="304"/>
      <c r="O5" s="304"/>
      <c r="P5" s="304"/>
      <c r="Q5" s="304"/>
      <c r="R5" s="304"/>
    </row>
    <row r="6" spans="2:21" s="17" customFormat="1" ht="35.4" customHeight="1">
      <c r="B6" s="305" t="s">
        <v>0</v>
      </c>
      <c r="C6" s="306"/>
      <c r="D6" s="307"/>
      <c r="E6" s="308"/>
      <c r="F6" s="309">
        <v>4</v>
      </c>
      <c r="G6" s="310">
        <v>5</v>
      </c>
      <c r="H6" s="310">
        <v>6</v>
      </c>
      <c r="I6" s="310">
        <v>7</v>
      </c>
      <c r="J6" s="310">
        <v>8</v>
      </c>
      <c r="K6" s="310">
        <v>9</v>
      </c>
      <c r="L6" s="310">
        <v>10</v>
      </c>
      <c r="M6" s="310">
        <v>11</v>
      </c>
      <c r="N6" s="310">
        <v>12</v>
      </c>
      <c r="O6" s="310">
        <v>1</v>
      </c>
      <c r="P6" s="310">
        <v>2</v>
      </c>
      <c r="Q6" s="311">
        <v>3</v>
      </c>
      <c r="R6" s="312" t="s">
        <v>17</v>
      </c>
      <c r="S6" s="16"/>
      <c r="U6" s="17" t="s">
        <v>6</v>
      </c>
    </row>
    <row r="7" spans="2:21" s="17" customFormat="1" ht="32.4" customHeight="1">
      <c r="B7" s="462">
        <v>1</v>
      </c>
      <c r="C7" s="349" t="s">
        <v>1</v>
      </c>
      <c r="D7" s="326"/>
      <c r="E7" s="18" t="s">
        <v>3</v>
      </c>
      <c r="F7" s="317"/>
      <c r="G7" s="318"/>
      <c r="H7" s="318"/>
      <c r="I7" s="318"/>
      <c r="J7" s="318"/>
      <c r="K7" s="345"/>
      <c r="L7" s="345"/>
      <c r="M7" s="318"/>
      <c r="N7" s="318"/>
      <c r="O7" s="318"/>
      <c r="P7" s="318"/>
      <c r="Q7" s="318"/>
      <c r="R7" s="467"/>
      <c r="S7" s="19"/>
      <c r="U7" s="17" t="s">
        <v>11</v>
      </c>
    </row>
    <row r="8" spans="2:21" s="17" customFormat="1" ht="32.4" customHeight="1">
      <c r="B8" s="463"/>
      <c r="C8" s="350" t="s">
        <v>7</v>
      </c>
      <c r="D8" s="327"/>
      <c r="E8" s="20" t="s">
        <v>4</v>
      </c>
      <c r="F8" s="320"/>
      <c r="G8" s="321"/>
      <c r="H8" s="321"/>
      <c r="I8" s="321"/>
      <c r="J8" s="321"/>
      <c r="K8" s="346"/>
      <c r="L8" s="346"/>
      <c r="M8" s="321"/>
      <c r="N8" s="321"/>
      <c r="O8" s="321"/>
      <c r="P8" s="321"/>
      <c r="Q8" s="321"/>
      <c r="R8" s="468"/>
      <c r="S8" s="21"/>
      <c r="U8" s="17" t="s">
        <v>9</v>
      </c>
    </row>
    <row r="9" spans="2:21" s="17" customFormat="1" ht="32.4" customHeight="1">
      <c r="B9" s="464"/>
      <c r="C9" s="351" t="s">
        <v>8</v>
      </c>
      <c r="D9" s="327"/>
      <c r="E9" s="22" t="s">
        <v>5</v>
      </c>
      <c r="F9" s="322"/>
      <c r="G9" s="323"/>
      <c r="H9" s="323"/>
      <c r="I9" s="323"/>
      <c r="J9" s="323"/>
      <c r="K9" s="347"/>
      <c r="L9" s="347"/>
      <c r="M9" s="323"/>
      <c r="N9" s="323"/>
      <c r="O9" s="323"/>
      <c r="P9" s="323"/>
      <c r="Q9" s="323"/>
      <c r="R9" s="469"/>
      <c r="S9" s="21"/>
    </row>
    <row r="10" spans="2:21" s="17" customFormat="1" ht="32.4" customHeight="1">
      <c r="B10" s="462">
        <v>2</v>
      </c>
      <c r="C10" s="349" t="s">
        <v>1</v>
      </c>
      <c r="D10" s="326"/>
      <c r="E10" s="18" t="s">
        <v>3</v>
      </c>
      <c r="F10" s="317"/>
      <c r="G10" s="318"/>
      <c r="H10" s="318"/>
      <c r="I10" s="318"/>
      <c r="J10" s="318"/>
      <c r="K10" s="345"/>
      <c r="L10" s="345"/>
      <c r="M10" s="318"/>
      <c r="N10" s="318"/>
      <c r="O10" s="318"/>
      <c r="P10" s="318"/>
      <c r="Q10" s="318"/>
      <c r="R10" s="467"/>
      <c r="S10" s="19"/>
    </row>
    <row r="11" spans="2:21" s="17" customFormat="1" ht="32.4" customHeight="1">
      <c r="B11" s="463"/>
      <c r="C11" s="350" t="s">
        <v>7</v>
      </c>
      <c r="D11" s="327"/>
      <c r="E11" s="20" t="s">
        <v>4</v>
      </c>
      <c r="F11" s="320"/>
      <c r="G11" s="321"/>
      <c r="H11" s="321"/>
      <c r="I11" s="321"/>
      <c r="J11" s="321"/>
      <c r="K11" s="346"/>
      <c r="L11" s="346"/>
      <c r="M11" s="321"/>
      <c r="N11" s="321"/>
      <c r="O11" s="321"/>
      <c r="P11" s="321"/>
      <c r="Q11" s="321"/>
      <c r="R11" s="468"/>
      <c r="S11" s="21"/>
      <c r="T11" s="23"/>
    </row>
    <row r="12" spans="2:21" s="17" customFormat="1" ht="32.4" customHeight="1">
      <c r="B12" s="464"/>
      <c r="C12" s="351" t="s">
        <v>8</v>
      </c>
      <c r="D12" s="328"/>
      <c r="E12" s="22" t="s">
        <v>5</v>
      </c>
      <c r="F12" s="322"/>
      <c r="G12" s="323"/>
      <c r="H12" s="323"/>
      <c r="I12" s="323"/>
      <c r="J12" s="323"/>
      <c r="K12" s="347"/>
      <c r="L12" s="347"/>
      <c r="M12" s="323"/>
      <c r="N12" s="323"/>
      <c r="O12" s="323"/>
      <c r="P12" s="323"/>
      <c r="Q12" s="323"/>
      <c r="R12" s="469"/>
      <c r="S12" s="21"/>
    </row>
    <row r="13" spans="2:21" s="17" customFormat="1" ht="32.4" customHeight="1">
      <c r="B13" s="462">
        <v>3</v>
      </c>
      <c r="C13" s="349" t="s">
        <v>1</v>
      </c>
      <c r="D13" s="326"/>
      <c r="E13" s="18" t="s">
        <v>3</v>
      </c>
      <c r="F13" s="317"/>
      <c r="G13" s="318"/>
      <c r="H13" s="318"/>
      <c r="I13" s="318"/>
      <c r="J13" s="318"/>
      <c r="K13" s="345"/>
      <c r="L13" s="345"/>
      <c r="M13" s="318"/>
      <c r="N13" s="318"/>
      <c r="O13" s="318"/>
      <c r="P13" s="318"/>
      <c r="Q13" s="318"/>
      <c r="R13" s="467"/>
      <c r="S13" s="19"/>
    </row>
    <row r="14" spans="2:21" s="17" customFormat="1" ht="32.4" customHeight="1">
      <c r="B14" s="463"/>
      <c r="C14" s="350" t="s">
        <v>7</v>
      </c>
      <c r="D14" s="329"/>
      <c r="E14" s="20" t="s">
        <v>4</v>
      </c>
      <c r="F14" s="320"/>
      <c r="G14" s="321"/>
      <c r="H14" s="321"/>
      <c r="I14" s="321"/>
      <c r="J14" s="321"/>
      <c r="K14" s="346"/>
      <c r="L14" s="346"/>
      <c r="M14" s="321"/>
      <c r="N14" s="321"/>
      <c r="O14" s="321"/>
      <c r="P14" s="321"/>
      <c r="Q14" s="321"/>
      <c r="R14" s="468"/>
      <c r="S14" s="21"/>
    </row>
    <row r="15" spans="2:21" s="17" customFormat="1" ht="32.4" customHeight="1">
      <c r="B15" s="464"/>
      <c r="C15" s="351" t="s">
        <v>8</v>
      </c>
      <c r="D15" s="328"/>
      <c r="E15" s="22" t="s">
        <v>5</v>
      </c>
      <c r="F15" s="322"/>
      <c r="G15" s="323"/>
      <c r="H15" s="323"/>
      <c r="I15" s="323"/>
      <c r="J15" s="323"/>
      <c r="K15" s="347"/>
      <c r="L15" s="347"/>
      <c r="M15" s="323"/>
      <c r="N15" s="323"/>
      <c r="O15" s="323"/>
      <c r="P15" s="323"/>
      <c r="Q15" s="323"/>
      <c r="R15" s="469"/>
      <c r="S15" s="21"/>
    </row>
    <row r="16" spans="2:21" s="17" customFormat="1" ht="32.4" customHeight="1">
      <c r="B16" s="462">
        <v>4</v>
      </c>
      <c r="C16" s="349" t="s">
        <v>1</v>
      </c>
      <c r="D16" s="326"/>
      <c r="E16" s="18" t="s">
        <v>3</v>
      </c>
      <c r="F16" s="317"/>
      <c r="G16" s="318"/>
      <c r="H16" s="318"/>
      <c r="I16" s="318"/>
      <c r="J16" s="318"/>
      <c r="K16" s="345"/>
      <c r="L16" s="345"/>
      <c r="M16" s="318"/>
      <c r="N16" s="318"/>
      <c r="O16" s="318"/>
      <c r="P16" s="318"/>
      <c r="Q16" s="318"/>
      <c r="R16" s="467"/>
      <c r="S16" s="19"/>
    </row>
    <row r="17" spans="2:19" s="17" customFormat="1" ht="32.4" customHeight="1">
      <c r="B17" s="463"/>
      <c r="C17" s="350" t="s">
        <v>7</v>
      </c>
      <c r="D17" s="329"/>
      <c r="E17" s="20" t="s">
        <v>4</v>
      </c>
      <c r="F17" s="320"/>
      <c r="G17" s="321"/>
      <c r="H17" s="321"/>
      <c r="I17" s="321"/>
      <c r="J17" s="321"/>
      <c r="K17" s="346"/>
      <c r="L17" s="346"/>
      <c r="M17" s="321"/>
      <c r="N17" s="321"/>
      <c r="O17" s="321"/>
      <c r="P17" s="321"/>
      <c r="Q17" s="321"/>
      <c r="R17" s="468"/>
      <c r="S17" s="21"/>
    </row>
    <row r="18" spans="2:19" s="17" customFormat="1" ht="32.4" customHeight="1">
      <c r="B18" s="464"/>
      <c r="C18" s="351" t="s">
        <v>8</v>
      </c>
      <c r="D18" s="328"/>
      <c r="E18" s="22" t="s">
        <v>5</v>
      </c>
      <c r="F18" s="322"/>
      <c r="G18" s="323"/>
      <c r="H18" s="323"/>
      <c r="I18" s="323"/>
      <c r="J18" s="323"/>
      <c r="K18" s="347"/>
      <c r="L18" s="347"/>
      <c r="M18" s="323"/>
      <c r="N18" s="323"/>
      <c r="O18" s="323"/>
      <c r="P18" s="323"/>
      <c r="Q18" s="323"/>
      <c r="R18" s="469"/>
      <c r="S18" s="21"/>
    </row>
    <row r="19" spans="2:19" s="17" customFormat="1" ht="32.4" customHeight="1">
      <c r="B19" s="462">
        <v>5</v>
      </c>
      <c r="C19" s="349" t="s">
        <v>1</v>
      </c>
      <c r="D19" s="326"/>
      <c r="E19" s="18" t="s">
        <v>3</v>
      </c>
      <c r="F19" s="317"/>
      <c r="G19" s="318"/>
      <c r="H19" s="318"/>
      <c r="I19" s="318"/>
      <c r="J19" s="318"/>
      <c r="K19" s="345"/>
      <c r="L19" s="345"/>
      <c r="M19" s="318"/>
      <c r="N19" s="318"/>
      <c r="O19" s="318"/>
      <c r="P19" s="318"/>
      <c r="Q19" s="318"/>
      <c r="R19" s="467"/>
      <c r="S19" s="19"/>
    </row>
    <row r="20" spans="2:19" s="17" customFormat="1" ht="32.4" customHeight="1">
      <c r="B20" s="463"/>
      <c r="C20" s="350" t="s">
        <v>7</v>
      </c>
      <c r="D20" s="329"/>
      <c r="E20" s="20" t="s">
        <v>4</v>
      </c>
      <c r="F20" s="320"/>
      <c r="G20" s="321"/>
      <c r="H20" s="321"/>
      <c r="I20" s="321"/>
      <c r="J20" s="321"/>
      <c r="K20" s="346"/>
      <c r="L20" s="346"/>
      <c r="M20" s="321"/>
      <c r="N20" s="321"/>
      <c r="O20" s="321"/>
      <c r="P20" s="321"/>
      <c r="Q20" s="321"/>
      <c r="R20" s="468"/>
      <c r="S20" s="21"/>
    </row>
    <row r="21" spans="2:19" s="17" customFormat="1" ht="32.4" customHeight="1">
      <c r="B21" s="464"/>
      <c r="C21" s="351" t="s">
        <v>8</v>
      </c>
      <c r="D21" s="328"/>
      <c r="E21" s="22" t="s">
        <v>5</v>
      </c>
      <c r="F21" s="322"/>
      <c r="G21" s="323"/>
      <c r="H21" s="323"/>
      <c r="I21" s="323"/>
      <c r="J21" s="323"/>
      <c r="K21" s="347"/>
      <c r="L21" s="347"/>
      <c r="M21" s="323"/>
      <c r="N21" s="323"/>
      <c r="O21" s="323"/>
      <c r="P21" s="323"/>
      <c r="Q21" s="323"/>
      <c r="R21" s="469"/>
      <c r="S21" s="21"/>
    </row>
    <row r="22" spans="2:19" s="17" customFormat="1" ht="32.4" customHeight="1">
      <c r="B22" s="462">
        <v>6</v>
      </c>
      <c r="C22" s="349" t="s">
        <v>1</v>
      </c>
      <c r="D22" s="326"/>
      <c r="E22" s="18" t="s">
        <v>3</v>
      </c>
      <c r="F22" s="317"/>
      <c r="G22" s="318"/>
      <c r="H22" s="318"/>
      <c r="I22" s="318"/>
      <c r="J22" s="318"/>
      <c r="K22" s="345"/>
      <c r="L22" s="345"/>
      <c r="M22" s="318"/>
      <c r="N22" s="318"/>
      <c r="O22" s="318"/>
      <c r="P22" s="318"/>
      <c r="Q22" s="318"/>
      <c r="R22" s="467"/>
      <c r="S22" s="19"/>
    </row>
    <row r="23" spans="2:19" s="17" customFormat="1" ht="32.4" customHeight="1">
      <c r="B23" s="463"/>
      <c r="C23" s="350" t="s">
        <v>7</v>
      </c>
      <c r="D23" s="329"/>
      <c r="E23" s="20" t="s">
        <v>4</v>
      </c>
      <c r="F23" s="320"/>
      <c r="G23" s="321"/>
      <c r="H23" s="321"/>
      <c r="I23" s="321"/>
      <c r="J23" s="321"/>
      <c r="K23" s="346"/>
      <c r="L23" s="346"/>
      <c r="M23" s="321"/>
      <c r="N23" s="321"/>
      <c r="O23" s="321"/>
      <c r="P23" s="321"/>
      <c r="Q23" s="321"/>
      <c r="R23" s="468"/>
      <c r="S23" s="21"/>
    </row>
    <row r="24" spans="2:19" s="17" customFormat="1" ht="32.4" customHeight="1">
      <c r="B24" s="464"/>
      <c r="C24" s="351" t="s">
        <v>8</v>
      </c>
      <c r="D24" s="328"/>
      <c r="E24" s="22" t="s">
        <v>5</v>
      </c>
      <c r="F24" s="322"/>
      <c r="G24" s="323"/>
      <c r="H24" s="323"/>
      <c r="I24" s="323"/>
      <c r="J24" s="323"/>
      <c r="K24" s="347"/>
      <c r="L24" s="347"/>
      <c r="M24" s="323"/>
      <c r="N24" s="323"/>
      <c r="O24" s="323"/>
      <c r="P24" s="323"/>
      <c r="Q24" s="323"/>
      <c r="R24" s="469"/>
      <c r="S24" s="21"/>
    </row>
    <row r="25" spans="2:19" s="17" customFormat="1" ht="32.4" customHeight="1">
      <c r="B25" s="462">
        <v>7</v>
      </c>
      <c r="C25" s="349" t="s">
        <v>1</v>
      </c>
      <c r="D25" s="326"/>
      <c r="E25" s="18" t="s">
        <v>3</v>
      </c>
      <c r="F25" s="317"/>
      <c r="G25" s="318"/>
      <c r="H25" s="318"/>
      <c r="I25" s="318"/>
      <c r="J25" s="318"/>
      <c r="K25" s="345"/>
      <c r="L25" s="345"/>
      <c r="M25" s="318"/>
      <c r="N25" s="318"/>
      <c r="O25" s="318"/>
      <c r="P25" s="318"/>
      <c r="Q25" s="318"/>
      <c r="R25" s="467"/>
      <c r="S25" s="19"/>
    </row>
    <row r="26" spans="2:19" s="17" customFormat="1" ht="32.4" customHeight="1">
      <c r="B26" s="463"/>
      <c r="C26" s="350" t="s">
        <v>7</v>
      </c>
      <c r="D26" s="329"/>
      <c r="E26" s="20" t="s">
        <v>4</v>
      </c>
      <c r="F26" s="320"/>
      <c r="G26" s="321"/>
      <c r="H26" s="321"/>
      <c r="I26" s="321"/>
      <c r="J26" s="321"/>
      <c r="K26" s="346"/>
      <c r="L26" s="346"/>
      <c r="M26" s="321"/>
      <c r="N26" s="321"/>
      <c r="O26" s="321"/>
      <c r="P26" s="321"/>
      <c r="Q26" s="321"/>
      <c r="R26" s="468"/>
      <c r="S26" s="21"/>
    </row>
    <row r="27" spans="2:19" s="17" customFormat="1" ht="32.4" customHeight="1">
      <c r="B27" s="464"/>
      <c r="C27" s="351" t="s">
        <v>8</v>
      </c>
      <c r="D27" s="328"/>
      <c r="E27" s="22" t="s">
        <v>5</v>
      </c>
      <c r="F27" s="322"/>
      <c r="G27" s="323"/>
      <c r="H27" s="323"/>
      <c r="I27" s="323"/>
      <c r="J27" s="323"/>
      <c r="K27" s="347"/>
      <c r="L27" s="347"/>
      <c r="M27" s="323"/>
      <c r="N27" s="323"/>
      <c r="O27" s="323"/>
      <c r="P27" s="323"/>
      <c r="Q27" s="323"/>
      <c r="R27" s="469"/>
      <c r="S27" s="21"/>
    </row>
    <row r="28" spans="2:19" s="17" customFormat="1" ht="32.4" customHeight="1">
      <c r="B28" s="462">
        <v>8</v>
      </c>
      <c r="C28" s="349" t="s">
        <v>1</v>
      </c>
      <c r="D28" s="326"/>
      <c r="E28" s="18" t="s">
        <v>3</v>
      </c>
      <c r="F28" s="317"/>
      <c r="G28" s="318"/>
      <c r="H28" s="318"/>
      <c r="I28" s="318"/>
      <c r="J28" s="318"/>
      <c r="K28" s="345"/>
      <c r="L28" s="345"/>
      <c r="M28" s="318"/>
      <c r="N28" s="318"/>
      <c r="O28" s="318"/>
      <c r="P28" s="318"/>
      <c r="Q28" s="318"/>
      <c r="R28" s="467"/>
      <c r="S28" s="19"/>
    </row>
    <row r="29" spans="2:19" s="17" customFormat="1" ht="32.4" customHeight="1">
      <c r="B29" s="463"/>
      <c r="C29" s="350" t="s">
        <v>7</v>
      </c>
      <c r="D29" s="329"/>
      <c r="E29" s="20" t="s">
        <v>4</v>
      </c>
      <c r="F29" s="320"/>
      <c r="G29" s="321"/>
      <c r="H29" s="321"/>
      <c r="I29" s="321"/>
      <c r="J29" s="321"/>
      <c r="K29" s="346"/>
      <c r="L29" s="346"/>
      <c r="M29" s="321"/>
      <c r="N29" s="321"/>
      <c r="O29" s="321"/>
      <c r="P29" s="321"/>
      <c r="Q29" s="321"/>
      <c r="R29" s="468"/>
      <c r="S29" s="21"/>
    </row>
    <row r="30" spans="2:19" s="17" customFormat="1" ht="32.4" customHeight="1">
      <c r="B30" s="464"/>
      <c r="C30" s="351" t="s">
        <v>8</v>
      </c>
      <c r="D30" s="328"/>
      <c r="E30" s="22" t="s">
        <v>5</v>
      </c>
      <c r="F30" s="322"/>
      <c r="G30" s="323"/>
      <c r="H30" s="323"/>
      <c r="I30" s="323"/>
      <c r="J30" s="323"/>
      <c r="K30" s="347"/>
      <c r="L30" s="347"/>
      <c r="M30" s="323"/>
      <c r="N30" s="323"/>
      <c r="O30" s="323"/>
      <c r="P30" s="323"/>
      <c r="Q30" s="323"/>
      <c r="R30" s="469"/>
      <c r="S30" s="21"/>
    </row>
    <row r="31" spans="2:19" s="17" customFormat="1" ht="32.4" customHeight="1">
      <c r="B31" s="462">
        <v>9</v>
      </c>
      <c r="C31" s="349" t="s">
        <v>1</v>
      </c>
      <c r="D31" s="326"/>
      <c r="E31" s="18" t="s">
        <v>3</v>
      </c>
      <c r="F31" s="317"/>
      <c r="G31" s="318"/>
      <c r="H31" s="318"/>
      <c r="I31" s="318"/>
      <c r="J31" s="318"/>
      <c r="K31" s="345"/>
      <c r="L31" s="345"/>
      <c r="M31" s="318"/>
      <c r="N31" s="318"/>
      <c r="O31" s="318"/>
      <c r="P31" s="318"/>
      <c r="Q31" s="318"/>
      <c r="R31" s="467"/>
      <c r="S31" s="19"/>
    </row>
    <row r="32" spans="2:19" s="17" customFormat="1" ht="32.4" customHeight="1">
      <c r="B32" s="463"/>
      <c r="C32" s="350" t="s">
        <v>7</v>
      </c>
      <c r="D32" s="329"/>
      <c r="E32" s="20" t="s">
        <v>4</v>
      </c>
      <c r="F32" s="320"/>
      <c r="G32" s="321"/>
      <c r="H32" s="321"/>
      <c r="I32" s="321"/>
      <c r="J32" s="321"/>
      <c r="K32" s="346"/>
      <c r="L32" s="346"/>
      <c r="M32" s="321"/>
      <c r="N32" s="321"/>
      <c r="O32" s="321"/>
      <c r="P32" s="321"/>
      <c r="Q32" s="321"/>
      <c r="R32" s="468"/>
      <c r="S32" s="21"/>
    </row>
    <row r="33" spans="2:19" s="17" customFormat="1" ht="32.4" customHeight="1">
      <c r="B33" s="464"/>
      <c r="C33" s="351" t="s">
        <v>8</v>
      </c>
      <c r="D33" s="328"/>
      <c r="E33" s="22" t="s">
        <v>5</v>
      </c>
      <c r="F33" s="322"/>
      <c r="G33" s="323"/>
      <c r="H33" s="323"/>
      <c r="I33" s="323"/>
      <c r="J33" s="323"/>
      <c r="K33" s="347"/>
      <c r="L33" s="347"/>
      <c r="M33" s="323"/>
      <c r="N33" s="323"/>
      <c r="O33" s="323"/>
      <c r="P33" s="323"/>
      <c r="Q33" s="323"/>
      <c r="R33" s="469"/>
      <c r="S33" s="21"/>
    </row>
    <row r="34" spans="2:19" s="17" customFormat="1" ht="32.4" customHeight="1">
      <c r="B34" s="462">
        <v>10</v>
      </c>
      <c r="C34" s="349" t="s">
        <v>1</v>
      </c>
      <c r="D34" s="326"/>
      <c r="E34" s="18" t="s">
        <v>3</v>
      </c>
      <c r="F34" s="317"/>
      <c r="G34" s="318"/>
      <c r="H34" s="318"/>
      <c r="I34" s="318"/>
      <c r="J34" s="318"/>
      <c r="K34" s="345"/>
      <c r="L34" s="345"/>
      <c r="M34" s="318"/>
      <c r="N34" s="318"/>
      <c r="O34" s="318"/>
      <c r="P34" s="318"/>
      <c r="Q34" s="318"/>
      <c r="R34" s="467"/>
      <c r="S34" s="19"/>
    </row>
    <row r="35" spans="2:19" s="17" customFormat="1" ht="32.4" customHeight="1">
      <c r="B35" s="463"/>
      <c r="C35" s="350" t="s">
        <v>7</v>
      </c>
      <c r="D35" s="329"/>
      <c r="E35" s="20" t="s">
        <v>4</v>
      </c>
      <c r="F35" s="320"/>
      <c r="G35" s="321"/>
      <c r="H35" s="321"/>
      <c r="I35" s="321"/>
      <c r="J35" s="321"/>
      <c r="K35" s="346"/>
      <c r="L35" s="346"/>
      <c r="M35" s="321"/>
      <c r="N35" s="321"/>
      <c r="O35" s="321"/>
      <c r="P35" s="321"/>
      <c r="Q35" s="321"/>
      <c r="R35" s="468"/>
      <c r="S35" s="21"/>
    </row>
    <row r="36" spans="2:19" s="17" customFormat="1" ht="32.4" customHeight="1">
      <c r="B36" s="464"/>
      <c r="C36" s="351" t="s">
        <v>8</v>
      </c>
      <c r="D36" s="328"/>
      <c r="E36" s="22" t="s">
        <v>5</v>
      </c>
      <c r="F36" s="322"/>
      <c r="G36" s="323"/>
      <c r="H36" s="323"/>
      <c r="I36" s="323"/>
      <c r="J36" s="323"/>
      <c r="K36" s="347"/>
      <c r="L36" s="347"/>
      <c r="M36" s="323"/>
      <c r="N36" s="323"/>
      <c r="O36" s="323"/>
      <c r="P36" s="323"/>
      <c r="Q36" s="323"/>
      <c r="R36" s="469"/>
      <c r="S36" s="21"/>
    </row>
    <row r="37" spans="2:19" s="17" customFormat="1" ht="32.4" customHeight="1">
      <c r="B37" s="462">
        <v>11</v>
      </c>
      <c r="C37" s="349" t="s">
        <v>1</v>
      </c>
      <c r="D37" s="326"/>
      <c r="E37" s="18" t="s">
        <v>3</v>
      </c>
      <c r="F37" s="317"/>
      <c r="G37" s="318"/>
      <c r="H37" s="318"/>
      <c r="I37" s="318"/>
      <c r="J37" s="318"/>
      <c r="K37" s="345"/>
      <c r="L37" s="345"/>
      <c r="M37" s="318"/>
      <c r="N37" s="318"/>
      <c r="O37" s="318"/>
      <c r="P37" s="318"/>
      <c r="Q37" s="318"/>
      <c r="R37" s="467"/>
      <c r="S37" s="19"/>
    </row>
    <row r="38" spans="2:19" s="17" customFormat="1" ht="32.4" customHeight="1">
      <c r="B38" s="463"/>
      <c r="C38" s="350" t="s">
        <v>7</v>
      </c>
      <c r="D38" s="329"/>
      <c r="E38" s="20" t="s">
        <v>4</v>
      </c>
      <c r="F38" s="320"/>
      <c r="G38" s="321"/>
      <c r="H38" s="321"/>
      <c r="I38" s="321"/>
      <c r="J38" s="321"/>
      <c r="K38" s="346"/>
      <c r="L38" s="346"/>
      <c r="M38" s="321"/>
      <c r="N38" s="321"/>
      <c r="O38" s="321"/>
      <c r="P38" s="321"/>
      <c r="Q38" s="321"/>
      <c r="R38" s="468"/>
      <c r="S38" s="21"/>
    </row>
    <row r="39" spans="2:19" s="17" customFormat="1" ht="32.4" customHeight="1">
      <c r="B39" s="464"/>
      <c r="C39" s="351" t="s">
        <v>8</v>
      </c>
      <c r="D39" s="328"/>
      <c r="E39" s="22" t="s">
        <v>5</v>
      </c>
      <c r="F39" s="322"/>
      <c r="G39" s="323"/>
      <c r="H39" s="323"/>
      <c r="I39" s="323"/>
      <c r="J39" s="323"/>
      <c r="K39" s="347"/>
      <c r="L39" s="347"/>
      <c r="M39" s="323"/>
      <c r="N39" s="323"/>
      <c r="O39" s="323"/>
      <c r="P39" s="323"/>
      <c r="Q39" s="323"/>
      <c r="R39" s="469"/>
      <c r="S39" s="21"/>
    </row>
    <row r="40" spans="2:19" s="17" customFormat="1" ht="32.4" customHeight="1">
      <c r="B40" s="462">
        <v>12</v>
      </c>
      <c r="C40" s="349" t="s">
        <v>1</v>
      </c>
      <c r="D40" s="326"/>
      <c r="E40" s="18" t="s">
        <v>3</v>
      </c>
      <c r="F40" s="317"/>
      <c r="G40" s="318"/>
      <c r="H40" s="318"/>
      <c r="I40" s="318"/>
      <c r="J40" s="318"/>
      <c r="K40" s="345"/>
      <c r="L40" s="345"/>
      <c r="M40" s="318"/>
      <c r="N40" s="318"/>
      <c r="O40" s="318"/>
      <c r="P40" s="318"/>
      <c r="Q40" s="318"/>
      <c r="R40" s="467"/>
      <c r="S40" s="19"/>
    </row>
    <row r="41" spans="2:19" s="17" customFormat="1" ht="32.4" customHeight="1">
      <c r="B41" s="463"/>
      <c r="C41" s="350" t="s">
        <v>7</v>
      </c>
      <c r="D41" s="329"/>
      <c r="E41" s="20" t="s">
        <v>4</v>
      </c>
      <c r="F41" s="320"/>
      <c r="G41" s="321"/>
      <c r="H41" s="321"/>
      <c r="I41" s="321"/>
      <c r="J41" s="321"/>
      <c r="K41" s="346"/>
      <c r="L41" s="346"/>
      <c r="M41" s="321"/>
      <c r="N41" s="321"/>
      <c r="O41" s="321"/>
      <c r="P41" s="321"/>
      <c r="Q41" s="321"/>
      <c r="R41" s="468"/>
      <c r="S41" s="21"/>
    </row>
    <row r="42" spans="2:19" s="17" customFormat="1" ht="32.4" customHeight="1">
      <c r="B42" s="464"/>
      <c r="C42" s="351" t="s">
        <v>8</v>
      </c>
      <c r="D42" s="328"/>
      <c r="E42" s="22" t="s">
        <v>5</v>
      </c>
      <c r="F42" s="322"/>
      <c r="G42" s="323"/>
      <c r="H42" s="323"/>
      <c r="I42" s="323"/>
      <c r="J42" s="323"/>
      <c r="K42" s="347"/>
      <c r="L42" s="347"/>
      <c r="M42" s="323"/>
      <c r="N42" s="323"/>
      <c r="O42" s="323"/>
      <c r="P42" s="323"/>
      <c r="Q42" s="323"/>
      <c r="R42" s="469"/>
      <c r="S42" s="21"/>
    </row>
    <row r="43" spans="2:19" s="17" customFormat="1" ht="32.4" customHeight="1">
      <c r="B43" s="462">
        <v>13</v>
      </c>
      <c r="C43" s="349" t="s">
        <v>1</v>
      </c>
      <c r="D43" s="326"/>
      <c r="E43" s="18" t="s">
        <v>3</v>
      </c>
      <c r="F43" s="317"/>
      <c r="G43" s="318"/>
      <c r="H43" s="318"/>
      <c r="I43" s="318"/>
      <c r="J43" s="318"/>
      <c r="K43" s="345"/>
      <c r="L43" s="345"/>
      <c r="M43" s="318"/>
      <c r="N43" s="318"/>
      <c r="O43" s="318"/>
      <c r="P43" s="318"/>
      <c r="Q43" s="318"/>
      <c r="R43" s="467"/>
      <c r="S43" s="19"/>
    </row>
    <row r="44" spans="2:19" s="17" customFormat="1" ht="32.4" customHeight="1">
      <c r="B44" s="463"/>
      <c r="C44" s="350" t="s">
        <v>7</v>
      </c>
      <c r="D44" s="329"/>
      <c r="E44" s="20" t="s">
        <v>4</v>
      </c>
      <c r="F44" s="320"/>
      <c r="G44" s="321"/>
      <c r="H44" s="321"/>
      <c r="I44" s="321"/>
      <c r="J44" s="321"/>
      <c r="K44" s="346"/>
      <c r="L44" s="346"/>
      <c r="M44" s="321"/>
      <c r="N44" s="321"/>
      <c r="O44" s="321"/>
      <c r="P44" s="321"/>
      <c r="Q44" s="321"/>
      <c r="R44" s="468"/>
      <c r="S44" s="21"/>
    </row>
    <row r="45" spans="2:19" s="17" customFormat="1" ht="32.4" customHeight="1">
      <c r="B45" s="464"/>
      <c r="C45" s="351" t="s">
        <v>8</v>
      </c>
      <c r="D45" s="328"/>
      <c r="E45" s="22" t="s">
        <v>5</v>
      </c>
      <c r="F45" s="322"/>
      <c r="G45" s="323"/>
      <c r="H45" s="323"/>
      <c r="I45" s="323"/>
      <c r="J45" s="323"/>
      <c r="K45" s="347"/>
      <c r="L45" s="347"/>
      <c r="M45" s="323"/>
      <c r="N45" s="323"/>
      <c r="O45" s="323"/>
      <c r="P45" s="323"/>
      <c r="Q45" s="323"/>
      <c r="R45" s="469"/>
      <c r="S45" s="21"/>
    </row>
    <row r="46" spans="2:19" s="17" customFormat="1" ht="32.4" customHeight="1">
      <c r="B46" s="462">
        <v>14</v>
      </c>
      <c r="C46" s="349" t="s">
        <v>1</v>
      </c>
      <c r="D46" s="326"/>
      <c r="E46" s="18" t="s">
        <v>3</v>
      </c>
      <c r="F46" s="317"/>
      <c r="G46" s="318"/>
      <c r="H46" s="318"/>
      <c r="I46" s="318"/>
      <c r="J46" s="318"/>
      <c r="K46" s="345"/>
      <c r="L46" s="345"/>
      <c r="M46" s="318"/>
      <c r="N46" s="318"/>
      <c r="O46" s="318"/>
      <c r="P46" s="318"/>
      <c r="Q46" s="318"/>
      <c r="R46" s="467"/>
      <c r="S46" s="19"/>
    </row>
    <row r="47" spans="2:19" s="17" customFormat="1" ht="32.4" customHeight="1">
      <c r="B47" s="463"/>
      <c r="C47" s="350" t="s">
        <v>7</v>
      </c>
      <c r="D47" s="329"/>
      <c r="E47" s="20" t="s">
        <v>4</v>
      </c>
      <c r="F47" s="320"/>
      <c r="G47" s="321"/>
      <c r="H47" s="321"/>
      <c r="I47" s="321"/>
      <c r="J47" s="321"/>
      <c r="K47" s="346"/>
      <c r="L47" s="346"/>
      <c r="M47" s="321"/>
      <c r="N47" s="321"/>
      <c r="O47" s="321"/>
      <c r="P47" s="321"/>
      <c r="Q47" s="321"/>
      <c r="R47" s="468"/>
      <c r="S47" s="21"/>
    </row>
    <row r="48" spans="2:19" s="17" customFormat="1" ht="32.4" customHeight="1">
      <c r="B48" s="464"/>
      <c r="C48" s="351" t="s">
        <v>8</v>
      </c>
      <c r="D48" s="328"/>
      <c r="E48" s="22" t="s">
        <v>5</v>
      </c>
      <c r="F48" s="322"/>
      <c r="G48" s="323"/>
      <c r="H48" s="323"/>
      <c r="I48" s="323"/>
      <c r="J48" s="323"/>
      <c r="K48" s="347"/>
      <c r="L48" s="347"/>
      <c r="M48" s="323"/>
      <c r="N48" s="323"/>
      <c r="O48" s="323"/>
      <c r="P48" s="323"/>
      <c r="Q48" s="323"/>
      <c r="R48" s="469"/>
      <c r="S48" s="21"/>
    </row>
    <row r="49" spans="2:19" s="17" customFormat="1" ht="32.4" customHeight="1">
      <c r="B49" s="462">
        <v>15</v>
      </c>
      <c r="C49" s="349" t="s">
        <v>1</v>
      </c>
      <c r="D49" s="326"/>
      <c r="E49" s="18" t="s">
        <v>3</v>
      </c>
      <c r="F49" s="317"/>
      <c r="G49" s="318"/>
      <c r="H49" s="318"/>
      <c r="I49" s="318"/>
      <c r="J49" s="318"/>
      <c r="K49" s="345"/>
      <c r="L49" s="345"/>
      <c r="M49" s="318"/>
      <c r="N49" s="318"/>
      <c r="O49" s="318"/>
      <c r="P49" s="318"/>
      <c r="Q49" s="318"/>
      <c r="R49" s="467"/>
      <c r="S49" s="19"/>
    </row>
    <row r="50" spans="2:19" s="17" customFormat="1" ht="32.4" customHeight="1">
      <c r="B50" s="463"/>
      <c r="C50" s="350" t="s">
        <v>7</v>
      </c>
      <c r="D50" s="329"/>
      <c r="E50" s="20" t="s">
        <v>4</v>
      </c>
      <c r="F50" s="320"/>
      <c r="G50" s="321"/>
      <c r="H50" s="321"/>
      <c r="I50" s="321"/>
      <c r="J50" s="321"/>
      <c r="K50" s="346"/>
      <c r="L50" s="346"/>
      <c r="M50" s="321"/>
      <c r="N50" s="321"/>
      <c r="O50" s="321"/>
      <c r="P50" s="321"/>
      <c r="Q50" s="321"/>
      <c r="R50" s="468"/>
      <c r="S50" s="21"/>
    </row>
    <row r="51" spans="2:19" s="17" customFormat="1" ht="32.4" customHeight="1" thickBot="1">
      <c r="B51" s="465"/>
      <c r="C51" s="352" t="s">
        <v>8</v>
      </c>
      <c r="D51" s="330"/>
      <c r="E51" s="29" t="s">
        <v>5</v>
      </c>
      <c r="F51" s="324"/>
      <c r="G51" s="325"/>
      <c r="H51" s="325"/>
      <c r="I51" s="325"/>
      <c r="J51" s="325"/>
      <c r="K51" s="348"/>
      <c r="L51" s="348"/>
      <c r="M51" s="325"/>
      <c r="N51" s="325"/>
      <c r="O51" s="325"/>
      <c r="P51" s="325"/>
      <c r="Q51" s="325"/>
      <c r="R51" s="469"/>
      <c r="S51" s="21"/>
    </row>
    <row r="52" spans="2:19" s="15" customFormat="1" ht="32.4" customHeight="1" thickTop="1">
      <c r="B52" s="452" t="s">
        <v>35</v>
      </c>
      <c r="C52" s="453"/>
      <c r="D52" s="453"/>
      <c r="E52" s="454"/>
      <c r="F52" s="37">
        <f t="shared" ref="F52:Q52" si="0">COUNTIF(F7:F51,"○")</f>
        <v>0</v>
      </c>
      <c r="G52" s="38">
        <f t="shared" si="0"/>
        <v>0</v>
      </c>
      <c r="H52" s="38">
        <f t="shared" si="0"/>
        <v>0</v>
      </c>
      <c r="I52" s="38">
        <f t="shared" si="0"/>
        <v>0</v>
      </c>
      <c r="J52" s="38">
        <f t="shared" si="0"/>
        <v>0</v>
      </c>
      <c r="K52" s="38">
        <f t="shared" si="0"/>
        <v>0</v>
      </c>
      <c r="L52" s="38">
        <f t="shared" si="0"/>
        <v>0</v>
      </c>
      <c r="M52" s="38">
        <f t="shared" si="0"/>
        <v>0</v>
      </c>
      <c r="N52" s="38">
        <f t="shared" si="0"/>
        <v>0</v>
      </c>
      <c r="O52" s="38">
        <f t="shared" si="0"/>
        <v>0</v>
      </c>
      <c r="P52" s="38">
        <f t="shared" si="0"/>
        <v>0</v>
      </c>
      <c r="Q52" s="39">
        <f t="shared" si="0"/>
        <v>0</v>
      </c>
      <c r="R52" s="24"/>
      <c r="S52" s="25"/>
    </row>
    <row r="53" spans="2:19" ht="28.2" customHeight="1">
      <c r="B53" s="455" t="s">
        <v>36</v>
      </c>
      <c r="C53" s="456"/>
      <c r="D53" s="456"/>
      <c r="E53" s="457"/>
      <c r="F53" s="37">
        <f t="shared" ref="F53:Q53" si="1">COUNTIF(F7:F51,"休")</f>
        <v>0</v>
      </c>
      <c r="G53" s="38">
        <f t="shared" si="1"/>
        <v>0</v>
      </c>
      <c r="H53" s="38">
        <f t="shared" si="1"/>
        <v>0</v>
      </c>
      <c r="I53" s="38">
        <f t="shared" si="1"/>
        <v>0</v>
      </c>
      <c r="J53" s="38">
        <f t="shared" si="1"/>
        <v>0</v>
      </c>
      <c r="K53" s="38">
        <f t="shared" si="1"/>
        <v>0</v>
      </c>
      <c r="L53" s="38">
        <f t="shared" si="1"/>
        <v>0</v>
      </c>
      <c r="M53" s="38">
        <f t="shared" si="1"/>
        <v>0</v>
      </c>
      <c r="N53" s="38">
        <f t="shared" si="1"/>
        <v>0</v>
      </c>
      <c r="O53" s="38">
        <f t="shared" si="1"/>
        <v>0</v>
      </c>
      <c r="P53" s="38">
        <f t="shared" si="1"/>
        <v>0</v>
      </c>
      <c r="Q53" s="39">
        <f t="shared" si="1"/>
        <v>0</v>
      </c>
      <c r="R53" s="24"/>
    </row>
    <row r="54" spans="2:19" ht="12">
      <c r="F54" s="26">
        <f>F53+F52</f>
        <v>0</v>
      </c>
      <c r="G54" s="26">
        <f t="shared" ref="G54:R54" si="2">G53+G52</f>
        <v>0</v>
      </c>
      <c r="H54" s="26">
        <f t="shared" si="2"/>
        <v>0</v>
      </c>
      <c r="I54" s="26">
        <f t="shared" si="2"/>
        <v>0</v>
      </c>
      <c r="J54" s="26">
        <f t="shared" si="2"/>
        <v>0</v>
      </c>
      <c r="K54" s="26">
        <f t="shared" si="2"/>
        <v>0</v>
      </c>
      <c r="L54" s="26">
        <f t="shared" si="2"/>
        <v>0</v>
      </c>
      <c r="M54" s="26">
        <f t="shared" si="2"/>
        <v>0</v>
      </c>
      <c r="N54" s="26">
        <f t="shared" si="2"/>
        <v>0</v>
      </c>
      <c r="O54" s="26">
        <f t="shared" si="2"/>
        <v>0</v>
      </c>
      <c r="P54" s="26">
        <f t="shared" si="2"/>
        <v>0</v>
      </c>
      <c r="Q54" s="26">
        <f t="shared" si="2"/>
        <v>0</v>
      </c>
      <c r="R54" s="26">
        <f t="shared" si="2"/>
        <v>0</v>
      </c>
    </row>
  </sheetData>
  <sheetProtection sheet="1" objects="1" scenarios="1"/>
  <mergeCells count="37">
    <mergeCell ref="R49:R51"/>
    <mergeCell ref="R34:R36"/>
    <mergeCell ref="R37:R39"/>
    <mergeCell ref="R40:R42"/>
    <mergeCell ref="R43:R45"/>
    <mergeCell ref="R46:R48"/>
    <mergeCell ref="R19:R21"/>
    <mergeCell ref="R22:R24"/>
    <mergeCell ref="R25:R27"/>
    <mergeCell ref="R28:R30"/>
    <mergeCell ref="R31:R33"/>
    <mergeCell ref="B46:B48"/>
    <mergeCell ref="B49:B51"/>
    <mergeCell ref="B52:E52"/>
    <mergeCell ref="B53:E53"/>
    <mergeCell ref="B28:B30"/>
    <mergeCell ref="B31:B33"/>
    <mergeCell ref="B34:B36"/>
    <mergeCell ref="B37:B39"/>
    <mergeCell ref="B40:B42"/>
    <mergeCell ref="B43:B45"/>
    <mergeCell ref="B25:B27"/>
    <mergeCell ref="B1:R1"/>
    <mergeCell ref="B2:R2"/>
    <mergeCell ref="B3:D3"/>
    <mergeCell ref="N3:R3"/>
    <mergeCell ref="B4:D5"/>
    <mergeCell ref="B7:B9"/>
    <mergeCell ref="B10:B12"/>
    <mergeCell ref="B13:B15"/>
    <mergeCell ref="B16:B18"/>
    <mergeCell ref="B19:B21"/>
    <mergeCell ref="B22:B24"/>
    <mergeCell ref="R7:R9"/>
    <mergeCell ref="R10:R12"/>
    <mergeCell ref="R13:R15"/>
    <mergeCell ref="R16:R18"/>
  </mergeCells>
  <phoneticPr fontId="2"/>
  <conditionalFormatting sqref="G7:K7">
    <cfRule type="expression" dxfId="127" priority="33">
      <formula>F8&lt;&gt;G8</formula>
    </cfRule>
    <cfRule type="expression" dxfId="126" priority="36">
      <formula>OR(G7="退",G7="休")</formula>
    </cfRule>
  </conditionalFormatting>
  <conditionalFormatting sqref="G8:K8">
    <cfRule type="expression" dxfId="125" priority="32">
      <formula>F8&lt;&gt;G8</formula>
    </cfRule>
    <cfRule type="expression" dxfId="124" priority="35">
      <formula>OR(G7="退",G7="休")</formula>
    </cfRule>
  </conditionalFormatting>
  <conditionalFormatting sqref="G9:K9">
    <cfRule type="expression" dxfId="123" priority="31">
      <formula>G8&lt;&gt;F8</formula>
    </cfRule>
    <cfRule type="expression" dxfId="122" priority="34">
      <formula>OR(G7="退",G7="休")</formula>
    </cfRule>
  </conditionalFormatting>
  <conditionalFormatting sqref="G13:K13 G16:K16 G19:K19 G22:K22 G25:K25 G28:K28 G31:K31 G34:K34 G37:K37 G40:K40 G43:K43 G46:K46 G49:K49 G10:K10">
    <cfRule type="expression" dxfId="121" priority="27">
      <formula>F11&lt;&gt;G11</formula>
    </cfRule>
    <cfRule type="expression" dxfId="120" priority="30">
      <formula>OR(G10="退",G10="休")</formula>
    </cfRule>
  </conditionalFormatting>
  <conditionalFormatting sqref="G11:K11 G14:K14 G17:K17 G20:K20 G23:K23 G26:K26 G29:K29 G32:K32 G35:K35 G38:K38 G41:K41 G44:K44 G47:K47 G50:K50">
    <cfRule type="expression" dxfId="119" priority="26">
      <formula>F11&lt;&gt;G11</formula>
    </cfRule>
    <cfRule type="expression" dxfId="118" priority="29">
      <formula>OR(G10="退",G10="休")</formula>
    </cfRule>
  </conditionalFormatting>
  <conditionalFormatting sqref="G12:K12 G15:K15 G18:K18 G21:K21 G24:K24 G27:K27 G30:K30 G33:K33 G36:K36 G39:K39 G42:K42 G45:K45 G48:K48 G51:K51">
    <cfRule type="expression" dxfId="117" priority="25">
      <formula>G11&lt;&gt;F11</formula>
    </cfRule>
    <cfRule type="expression" dxfId="116" priority="28">
      <formula>OR(G10="退",G10="休")</formula>
    </cfRule>
  </conditionalFormatting>
  <conditionalFormatting sqref="M7:Q7">
    <cfRule type="expression" dxfId="115" priority="21">
      <formula>L8&lt;&gt;M8</formula>
    </cfRule>
    <cfRule type="expression" dxfId="114" priority="24">
      <formula>OR(M7="退",M7="休")</formula>
    </cfRule>
  </conditionalFormatting>
  <conditionalFormatting sqref="M8:Q8">
    <cfRule type="expression" dxfId="113" priority="20">
      <formula>L8&lt;&gt;M8</formula>
    </cfRule>
    <cfRule type="expression" dxfId="112" priority="23">
      <formula>OR(M7="退",M7="休")</formula>
    </cfRule>
  </conditionalFormatting>
  <conditionalFormatting sqref="M9:Q9">
    <cfRule type="expression" dxfId="111" priority="19">
      <formula>M8&lt;&gt;L8</formula>
    </cfRule>
    <cfRule type="expression" dxfId="110" priority="22">
      <formula>OR(M7="退",M7="休")</formula>
    </cfRule>
  </conditionalFormatting>
  <conditionalFormatting sqref="M13:Q13 M16:Q16 M19:Q19 M22:Q22 M25:Q25 M28:Q28 M31:Q31 M34:Q34 M37:Q37 M40:Q40 M43:Q43 M46:Q46 M49:Q49 M10:Q10">
    <cfRule type="expression" dxfId="109" priority="15">
      <formula>L11&lt;&gt;M11</formula>
    </cfRule>
    <cfRule type="expression" dxfId="108" priority="18">
      <formula>OR(M10="退",M10="休")</formula>
    </cfRule>
  </conditionalFormatting>
  <conditionalFormatting sqref="M11:Q11 M14:Q14 M17:Q17 M20:Q20 M23:Q23 M26:Q26 M29:Q29 M32:Q32 M35:Q35 M38:Q38 M41:Q41 M44:Q44 M47:Q47 M50:Q50">
    <cfRule type="expression" dxfId="107" priority="14">
      <formula>L11&lt;&gt;M11</formula>
    </cfRule>
    <cfRule type="expression" dxfId="106" priority="17">
      <formula>OR(M10="退",M10="休")</formula>
    </cfRule>
  </conditionalFormatting>
  <conditionalFormatting sqref="M12:Q12 M15:Q15 M18:Q18 M21:Q21 M24:Q24 M27:Q27 M30:Q30 M33:Q33 M36:Q36 M39:Q39 M42:Q42 M45:Q45 M48:Q48 M51:Q51">
    <cfRule type="expression" dxfId="105" priority="13">
      <formula>M11&lt;&gt;L11</formula>
    </cfRule>
    <cfRule type="expression" dxfId="104" priority="16">
      <formula>OR(M10="退",M10="休")</formula>
    </cfRule>
  </conditionalFormatting>
  <conditionalFormatting sqref="L7">
    <cfRule type="expression" dxfId="103" priority="9">
      <formula>K8&lt;&gt;L8</formula>
    </cfRule>
    <cfRule type="expression" dxfId="102" priority="12">
      <formula>OR(L7="退",L7="休")</formula>
    </cfRule>
  </conditionalFormatting>
  <conditionalFormatting sqref="L8">
    <cfRule type="expression" dxfId="101" priority="8">
      <formula>K8&lt;&gt;L8</formula>
    </cfRule>
    <cfRule type="expression" dxfId="100" priority="11">
      <formula>OR(L7="退",L7="休")</formula>
    </cfRule>
  </conditionalFormatting>
  <conditionalFormatting sqref="L9">
    <cfRule type="expression" dxfId="99" priority="7">
      <formula>L8&lt;&gt;K8</formula>
    </cfRule>
    <cfRule type="expression" dxfId="98" priority="10">
      <formula>OR(L7="退",L7="休")</formula>
    </cfRule>
  </conditionalFormatting>
  <conditionalFormatting sqref="L13 L16 L19 L22 L25 L28 L31 L34 L37 L40 L43 L46 L49 L10">
    <cfRule type="expression" dxfId="97" priority="3">
      <formula>K11&lt;&gt;L11</formula>
    </cfRule>
    <cfRule type="expression" dxfId="96" priority="6">
      <formula>OR(L10="退",L10="休")</formula>
    </cfRule>
  </conditionalFormatting>
  <conditionalFormatting sqref="L11 L14 L17 L20 L23 L26 L29 L32 L35 L38 L41 L44 L47 L50">
    <cfRule type="expression" dxfId="95" priority="2">
      <formula>K11&lt;&gt;L11</formula>
    </cfRule>
    <cfRule type="expression" dxfId="94" priority="5">
      <formula>OR(L10="退",L10="休")</formula>
    </cfRule>
  </conditionalFormatting>
  <conditionalFormatting sqref="L12 L15 L18 L21 L24 L27 L30 L33 L36 L39 L42 L45 L48 L51">
    <cfRule type="expression" dxfId="93" priority="1">
      <formula>L11&lt;&gt;K11</formula>
    </cfRule>
    <cfRule type="expression" dxfId="92" priority="4">
      <formula>OR(L10="退",L10="休")</formula>
    </cfRule>
  </conditionalFormatting>
  <dataValidations count="1">
    <dataValidation type="list" allowBlank="1" showInputMessage="1" showErrorMessage="1" sqref="F31:Q31 F10:Q10 F28:Q28 F46:Q46 F43:Q43 F40:Q40 F37:Q37 F34:Q34 F25:Q25 F22:Q22 F19:Q19 F16:Q16 F13:Q13 F49:Q49 F7:Q7">
      <formula1>$U$6:$U$8</formula1>
    </dataValidation>
  </dataValidations>
  <printOptions horizontalCentered="1"/>
  <pageMargins left="0.70866141732283472" right="0.70866141732283472" top="0.74803149606299213" bottom="0.74803149606299213" header="0.31496062992125984" footer="0.31496062992125984"/>
  <pageSetup paperSize="9" scale="47" orientation="portrait" r:id="rId1"/>
  <headerFooter alignWithMargins="0">
    <oddHeader>&amp;L&amp;"ＭＳ Ｐ明朝,標準"&amp;16第１号様式の２（第３条関係）</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B1:U54"/>
  <sheetViews>
    <sheetView showGridLines="0" view="pageBreakPreview" zoomScale="85" zoomScaleNormal="85" zoomScaleSheetLayoutView="85" workbookViewId="0">
      <selection activeCell="G7" sqref="G7"/>
    </sheetView>
  </sheetViews>
  <sheetFormatPr defaultColWidth="6.6640625" defaultRowHeight="23.25" customHeight="1"/>
  <cols>
    <col min="1" max="1" width="0.6640625" style="14" customWidth="1"/>
    <col min="2" max="2" width="6" style="14" customWidth="1"/>
    <col min="3" max="3" width="9.21875" style="14" customWidth="1"/>
    <col min="4" max="4" width="28.109375" style="14" customWidth="1"/>
    <col min="5" max="5" width="8.77734375" style="14" customWidth="1"/>
    <col min="6" max="18" width="9.88671875" style="14" customWidth="1"/>
    <col min="19" max="19" width="2.33203125" style="14" customWidth="1"/>
    <col min="20" max="20" width="8.109375" style="14" bestFit="1" customWidth="1"/>
    <col min="21" max="23" width="6.77734375" style="14" bestFit="1" customWidth="1"/>
    <col min="24" max="16384" width="6.6640625" style="14"/>
  </cols>
  <sheetData>
    <row r="1" spans="2:21" s="2" customFormat="1" ht="23.25" customHeight="1">
      <c r="B1" s="458" t="s">
        <v>10</v>
      </c>
      <c r="C1" s="458"/>
      <c r="D1" s="458"/>
      <c r="E1" s="458"/>
      <c r="F1" s="458"/>
      <c r="G1" s="458"/>
      <c r="H1" s="458"/>
      <c r="I1" s="458"/>
      <c r="J1" s="458"/>
      <c r="K1" s="458"/>
      <c r="L1" s="458"/>
      <c r="M1" s="458"/>
      <c r="N1" s="458"/>
      <c r="O1" s="458"/>
      <c r="P1" s="458"/>
      <c r="Q1" s="458"/>
      <c r="R1" s="458"/>
    </row>
    <row r="2" spans="2:21" ht="22.2" customHeight="1">
      <c r="B2" s="458"/>
      <c r="C2" s="458"/>
      <c r="D2" s="458"/>
      <c r="E2" s="458"/>
      <c r="F2" s="458"/>
      <c r="G2" s="458"/>
      <c r="H2" s="458"/>
      <c r="I2" s="458"/>
      <c r="J2" s="458"/>
      <c r="K2" s="458"/>
      <c r="L2" s="458"/>
      <c r="M2" s="458"/>
      <c r="N2" s="458"/>
      <c r="O2" s="458"/>
      <c r="P2" s="458"/>
      <c r="Q2" s="458"/>
      <c r="R2" s="458"/>
    </row>
    <row r="3" spans="2:21" s="15" customFormat="1" ht="21.75" customHeight="1" thickBot="1">
      <c r="B3" s="466"/>
      <c r="C3" s="466"/>
      <c r="D3" s="466"/>
      <c r="E3" s="300"/>
      <c r="F3" s="301"/>
      <c r="G3" s="302"/>
      <c r="H3" s="302"/>
      <c r="I3" s="302"/>
      <c r="J3" s="302"/>
      <c r="K3" s="302"/>
      <c r="L3" s="302"/>
      <c r="M3" s="303" t="s">
        <v>14</v>
      </c>
      <c r="N3" s="461" t="str">
        <f>児童総括表!C12</f>
        <v>申請書シートの施設名を入力してください</v>
      </c>
      <c r="O3" s="461"/>
      <c r="P3" s="461"/>
      <c r="Q3" s="461"/>
      <c r="R3" s="461"/>
    </row>
    <row r="4" spans="2:21" ht="6.75" customHeight="1">
      <c r="B4" s="459" t="s">
        <v>107</v>
      </c>
      <c r="C4" s="459"/>
      <c r="D4" s="459"/>
      <c r="E4" s="304"/>
      <c r="F4" s="304"/>
      <c r="G4" s="304"/>
      <c r="H4" s="304"/>
      <c r="I4" s="304"/>
      <c r="J4" s="304"/>
      <c r="K4" s="304"/>
      <c r="L4" s="304"/>
      <c r="M4" s="304"/>
      <c r="N4" s="304"/>
      <c r="O4" s="304"/>
      <c r="P4" s="304"/>
      <c r="Q4" s="304"/>
      <c r="R4" s="304"/>
    </row>
    <row r="5" spans="2:21" ht="22.2" customHeight="1">
      <c r="B5" s="460"/>
      <c r="C5" s="460"/>
      <c r="D5" s="460"/>
      <c r="E5" s="304"/>
      <c r="F5" s="304"/>
      <c r="G5" s="304"/>
      <c r="H5" s="304"/>
      <c r="I5" s="304"/>
      <c r="J5" s="304"/>
      <c r="K5" s="304"/>
      <c r="L5" s="304"/>
      <c r="M5" s="304"/>
      <c r="N5" s="304"/>
      <c r="O5" s="304"/>
      <c r="P5" s="304"/>
      <c r="Q5" s="304"/>
      <c r="R5" s="304"/>
    </row>
    <row r="6" spans="2:21" s="17" customFormat="1" ht="35.4" customHeight="1">
      <c r="B6" s="305" t="s">
        <v>0</v>
      </c>
      <c r="C6" s="306"/>
      <c r="D6" s="307"/>
      <c r="E6" s="308"/>
      <c r="F6" s="309">
        <v>4</v>
      </c>
      <c r="G6" s="310">
        <v>5</v>
      </c>
      <c r="H6" s="310">
        <v>6</v>
      </c>
      <c r="I6" s="310">
        <v>7</v>
      </c>
      <c r="J6" s="310">
        <v>8</v>
      </c>
      <c r="K6" s="310">
        <v>9</v>
      </c>
      <c r="L6" s="310">
        <v>10</v>
      </c>
      <c r="M6" s="310">
        <v>11</v>
      </c>
      <c r="N6" s="310">
        <v>12</v>
      </c>
      <c r="O6" s="310">
        <v>1</v>
      </c>
      <c r="P6" s="310">
        <v>2</v>
      </c>
      <c r="Q6" s="311">
        <v>3</v>
      </c>
      <c r="R6" s="312" t="s">
        <v>17</v>
      </c>
      <c r="S6" s="16"/>
      <c r="U6" s="17" t="s">
        <v>6</v>
      </c>
    </row>
    <row r="7" spans="2:21" s="17" customFormat="1" ht="32.4" customHeight="1">
      <c r="B7" s="462">
        <v>1</v>
      </c>
      <c r="C7" s="349" t="s">
        <v>1</v>
      </c>
      <c r="D7" s="326"/>
      <c r="E7" s="18" t="s">
        <v>3</v>
      </c>
      <c r="F7" s="317"/>
      <c r="G7" s="318"/>
      <c r="H7" s="318"/>
      <c r="I7" s="318"/>
      <c r="J7" s="318"/>
      <c r="K7" s="345"/>
      <c r="L7" s="345"/>
      <c r="M7" s="318"/>
      <c r="N7" s="318"/>
      <c r="O7" s="318"/>
      <c r="P7" s="318"/>
      <c r="Q7" s="318"/>
      <c r="R7" s="467"/>
      <c r="S7" s="19"/>
      <c r="U7" s="17" t="s">
        <v>11</v>
      </c>
    </row>
    <row r="8" spans="2:21" s="17" customFormat="1" ht="32.4" customHeight="1">
      <c r="B8" s="463"/>
      <c r="C8" s="350" t="s">
        <v>7</v>
      </c>
      <c r="D8" s="327"/>
      <c r="E8" s="20" t="s">
        <v>4</v>
      </c>
      <c r="F8" s="320"/>
      <c r="G8" s="321"/>
      <c r="H8" s="321"/>
      <c r="I8" s="321"/>
      <c r="J8" s="321"/>
      <c r="K8" s="346"/>
      <c r="L8" s="346"/>
      <c r="M8" s="321"/>
      <c r="N8" s="321"/>
      <c r="O8" s="321"/>
      <c r="P8" s="321"/>
      <c r="Q8" s="321"/>
      <c r="R8" s="468"/>
      <c r="S8" s="21"/>
      <c r="U8" s="17" t="s">
        <v>9</v>
      </c>
    </row>
    <row r="9" spans="2:21" s="17" customFormat="1" ht="32.4" customHeight="1">
      <c r="B9" s="464"/>
      <c r="C9" s="351" t="s">
        <v>8</v>
      </c>
      <c r="D9" s="327"/>
      <c r="E9" s="22" t="s">
        <v>5</v>
      </c>
      <c r="F9" s="322"/>
      <c r="G9" s="323"/>
      <c r="H9" s="323"/>
      <c r="I9" s="323"/>
      <c r="J9" s="323"/>
      <c r="K9" s="347"/>
      <c r="L9" s="347"/>
      <c r="M9" s="323"/>
      <c r="N9" s="323"/>
      <c r="O9" s="323"/>
      <c r="P9" s="323"/>
      <c r="Q9" s="323"/>
      <c r="R9" s="469"/>
      <c r="S9" s="21"/>
    </row>
    <row r="10" spans="2:21" s="17" customFormat="1" ht="32.4" customHeight="1">
      <c r="B10" s="462">
        <v>2</v>
      </c>
      <c r="C10" s="349" t="s">
        <v>1</v>
      </c>
      <c r="D10" s="326"/>
      <c r="E10" s="18" t="s">
        <v>3</v>
      </c>
      <c r="F10" s="317"/>
      <c r="G10" s="318"/>
      <c r="H10" s="318"/>
      <c r="I10" s="318"/>
      <c r="J10" s="318"/>
      <c r="K10" s="345"/>
      <c r="L10" s="345"/>
      <c r="M10" s="318"/>
      <c r="N10" s="318"/>
      <c r="O10" s="318"/>
      <c r="P10" s="318"/>
      <c r="Q10" s="318"/>
      <c r="R10" s="467"/>
      <c r="S10" s="19"/>
    </row>
    <row r="11" spans="2:21" s="17" customFormat="1" ht="32.4" customHeight="1">
      <c r="B11" s="463"/>
      <c r="C11" s="350" t="s">
        <v>7</v>
      </c>
      <c r="D11" s="327"/>
      <c r="E11" s="20" t="s">
        <v>4</v>
      </c>
      <c r="F11" s="320"/>
      <c r="G11" s="321"/>
      <c r="H11" s="321"/>
      <c r="I11" s="321"/>
      <c r="J11" s="321"/>
      <c r="K11" s="346"/>
      <c r="L11" s="346"/>
      <c r="M11" s="321"/>
      <c r="N11" s="321"/>
      <c r="O11" s="321"/>
      <c r="P11" s="321"/>
      <c r="Q11" s="321"/>
      <c r="R11" s="468"/>
      <c r="S11" s="21"/>
      <c r="T11" s="23"/>
    </row>
    <row r="12" spans="2:21" s="17" customFormat="1" ht="32.4" customHeight="1">
      <c r="B12" s="464"/>
      <c r="C12" s="351" t="s">
        <v>8</v>
      </c>
      <c r="D12" s="328"/>
      <c r="E12" s="22" t="s">
        <v>5</v>
      </c>
      <c r="F12" s="322"/>
      <c r="G12" s="323"/>
      <c r="H12" s="323"/>
      <c r="I12" s="323"/>
      <c r="J12" s="323"/>
      <c r="K12" s="347"/>
      <c r="L12" s="347"/>
      <c r="M12" s="323"/>
      <c r="N12" s="323"/>
      <c r="O12" s="323"/>
      <c r="P12" s="323"/>
      <c r="Q12" s="323"/>
      <c r="R12" s="469"/>
      <c r="S12" s="21"/>
    </row>
    <row r="13" spans="2:21" s="17" customFormat="1" ht="32.4" customHeight="1">
      <c r="B13" s="462">
        <v>3</v>
      </c>
      <c r="C13" s="349" t="s">
        <v>1</v>
      </c>
      <c r="D13" s="326"/>
      <c r="E13" s="18" t="s">
        <v>3</v>
      </c>
      <c r="F13" s="317"/>
      <c r="G13" s="318"/>
      <c r="H13" s="318"/>
      <c r="I13" s="318"/>
      <c r="J13" s="318"/>
      <c r="K13" s="345"/>
      <c r="L13" s="345"/>
      <c r="M13" s="318"/>
      <c r="N13" s="318"/>
      <c r="O13" s="318"/>
      <c r="P13" s="318"/>
      <c r="Q13" s="318"/>
      <c r="R13" s="467"/>
      <c r="S13" s="19"/>
    </row>
    <row r="14" spans="2:21" s="17" customFormat="1" ht="32.4" customHeight="1">
      <c r="B14" s="463"/>
      <c r="C14" s="350" t="s">
        <v>7</v>
      </c>
      <c r="D14" s="329"/>
      <c r="E14" s="20" t="s">
        <v>4</v>
      </c>
      <c r="F14" s="320"/>
      <c r="G14" s="321"/>
      <c r="H14" s="321"/>
      <c r="I14" s="321"/>
      <c r="J14" s="321"/>
      <c r="K14" s="346"/>
      <c r="L14" s="346"/>
      <c r="M14" s="321"/>
      <c r="N14" s="321"/>
      <c r="O14" s="321"/>
      <c r="P14" s="321"/>
      <c r="Q14" s="321"/>
      <c r="R14" s="468"/>
      <c r="S14" s="21"/>
    </row>
    <row r="15" spans="2:21" s="17" customFormat="1" ht="32.4" customHeight="1">
      <c r="B15" s="464"/>
      <c r="C15" s="351" t="s">
        <v>8</v>
      </c>
      <c r="D15" s="328"/>
      <c r="E15" s="22" t="s">
        <v>5</v>
      </c>
      <c r="F15" s="322"/>
      <c r="G15" s="323"/>
      <c r="H15" s="323"/>
      <c r="I15" s="323"/>
      <c r="J15" s="323"/>
      <c r="K15" s="347"/>
      <c r="L15" s="347"/>
      <c r="M15" s="323"/>
      <c r="N15" s="323"/>
      <c r="O15" s="323"/>
      <c r="P15" s="323"/>
      <c r="Q15" s="323"/>
      <c r="R15" s="469"/>
      <c r="S15" s="21"/>
    </row>
    <row r="16" spans="2:21" s="17" customFormat="1" ht="32.4" customHeight="1">
      <c r="B16" s="462">
        <v>4</v>
      </c>
      <c r="C16" s="349" t="s">
        <v>1</v>
      </c>
      <c r="D16" s="326"/>
      <c r="E16" s="18" t="s">
        <v>3</v>
      </c>
      <c r="F16" s="317"/>
      <c r="G16" s="318"/>
      <c r="H16" s="318"/>
      <c r="I16" s="318"/>
      <c r="J16" s="318"/>
      <c r="K16" s="345"/>
      <c r="L16" s="345"/>
      <c r="M16" s="318"/>
      <c r="N16" s="318"/>
      <c r="O16" s="318"/>
      <c r="P16" s="318"/>
      <c r="Q16" s="318"/>
      <c r="R16" s="467"/>
      <c r="S16" s="19"/>
    </row>
    <row r="17" spans="2:19" s="17" customFormat="1" ht="32.4" customHeight="1">
      <c r="B17" s="463"/>
      <c r="C17" s="350" t="s">
        <v>7</v>
      </c>
      <c r="D17" s="329"/>
      <c r="E17" s="20" t="s">
        <v>4</v>
      </c>
      <c r="F17" s="320"/>
      <c r="G17" s="321"/>
      <c r="H17" s="321"/>
      <c r="I17" s="321"/>
      <c r="J17" s="321"/>
      <c r="K17" s="346"/>
      <c r="L17" s="346"/>
      <c r="M17" s="321"/>
      <c r="N17" s="321"/>
      <c r="O17" s="321"/>
      <c r="P17" s="321"/>
      <c r="Q17" s="321"/>
      <c r="R17" s="468"/>
      <c r="S17" s="21"/>
    </row>
    <row r="18" spans="2:19" s="17" customFormat="1" ht="32.4" customHeight="1">
      <c r="B18" s="464"/>
      <c r="C18" s="351" t="s">
        <v>8</v>
      </c>
      <c r="D18" s="328"/>
      <c r="E18" s="22" t="s">
        <v>5</v>
      </c>
      <c r="F18" s="322"/>
      <c r="G18" s="323"/>
      <c r="H18" s="323"/>
      <c r="I18" s="323"/>
      <c r="J18" s="323"/>
      <c r="K18" s="347"/>
      <c r="L18" s="347"/>
      <c r="M18" s="323"/>
      <c r="N18" s="323"/>
      <c r="O18" s="323"/>
      <c r="P18" s="323"/>
      <c r="Q18" s="323"/>
      <c r="R18" s="469"/>
      <c r="S18" s="21"/>
    </row>
    <row r="19" spans="2:19" s="17" customFormat="1" ht="32.4" customHeight="1">
      <c r="B19" s="462">
        <v>5</v>
      </c>
      <c r="C19" s="349" t="s">
        <v>1</v>
      </c>
      <c r="D19" s="326"/>
      <c r="E19" s="18" t="s">
        <v>3</v>
      </c>
      <c r="F19" s="317"/>
      <c r="G19" s="318"/>
      <c r="H19" s="318"/>
      <c r="I19" s="318"/>
      <c r="J19" s="318"/>
      <c r="K19" s="345"/>
      <c r="L19" s="345"/>
      <c r="M19" s="318"/>
      <c r="N19" s="318"/>
      <c r="O19" s="318"/>
      <c r="P19" s="318"/>
      <c r="Q19" s="318"/>
      <c r="R19" s="467"/>
      <c r="S19" s="19"/>
    </row>
    <row r="20" spans="2:19" s="17" customFormat="1" ht="32.4" customHeight="1">
      <c r="B20" s="463"/>
      <c r="C20" s="350" t="s">
        <v>7</v>
      </c>
      <c r="D20" s="329"/>
      <c r="E20" s="20" t="s">
        <v>4</v>
      </c>
      <c r="F20" s="320"/>
      <c r="G20" s="321"/>
      <c r="H20" s="321"/>
      <c r="I20" s="321"/>
      <c r="J20" s="321"/>
      <c r="K20" s="346"/>
      <c r="L20" s="346"/>
      <c r="M20" s="321"/>
      <c r="N20" s="321"/>
      <c r="O20" s="321"/>
      <c r="P20" s="321"/>
      <c r="Q20" s="321"/>
      <c r="R20" s="468"/>
      <c r="S20" s="21"/>
    </row>
    <row r="21" spans="2:19" s="17" customFormat="1" ht="32.4" customHeight="1">
      <c r="B21" s="464"/>
      <c r="C21" s="351" t="s">
        <v>8</v>
      </c>
      <c r="D21" s="328"/>
      <c r="E21" s="22" t="s">
        <v>5</v>
      </c>
      <c r="F21" s="322"/>
      <c r="G21" s="323"/>
      <c r="H21" s="323"/>
      <c r="I21" s="323"/>
      <c r="J21" s="323"/>
      <c r="K21" s="347"/>
      <c r="L21" s="347"/>
      <c r="M21" s="323"/>
      <c r="N21" s="323"/>
      <c r="O21" s="323"/>
      <c r="P21" s="323"/>
      <c r="Q21" s="323"/>
      <c r="R21" s="469"/>
      <c r="S21" s="21"/>
    </row>
    <row r="22" spans="2:19" s="17" customFormat="1" ht="32.4" customHeight="1">
      <c r="B22" s="462">
        <v>6</v>
      </c>
      <c r="C22" s="349" t="s">
        <v>1</v>
      </c>
      <c r="D22" s="326"/>
      <c r="E22" s="18" t="s">
        <v>3</v>
      </c>
      <c r="F22" s="317"/>
      <c r="G22" s="318"/>
      <c r="H22" s="318"/>
      <c r="I22" s="318"/>
      <c r="J22" s="318"/>
      <c r="K22" s="345"/>
      <c r="L22" s="345"/>
      <c r="M22" s="318"/>
      <c r="N22" s="318"/>
      <c r="O22" s="318"/>
      <c r="P22" s="318"/>
      <c r="Q22" s="318"/>
      <c r="R22" s="467"/>
      <c r="S22" s="19"/>
    </row>
    <row r="23" spans="2:19" s="17" customFormat="1" ht="32.4" customHeight="1">
      <c r="B23" s="463"/>
      <c r="C23" s="350" t="s">
        <v>7</v>
      </c>
      <c r="D23" s="329"/>
      <c r="E23" s="20" t="s">
        <v>4</v>
      </c>
      <c r="F23" s="320"/>
      <c r="G23" s="321"/>
      <c r="H23" s="321"/>
      <c r="I23" s="321"/>
      <c r="J23" s="321"/>
      <c r="K23" s="346"/>
      <c r="L23" s="346"/>
      <c r="M23" s="321"/>
      <c r="N23" s="321"/>
      <c r="O23" s="321"/>
      <c r="P23" s="321"/>
      <c r="Q23" s="321"/>
      <c r="R23" s="468"/>
      <c r="S23" s="21"/>
    </row>
    <row r="24" spans="2:19" s="17" customFormat="1" ht="32.4" customHeight="1">
      <c r="B24" s="464"/>
      <c r="C24" s="351" t="s">
        <v>8</v>
      </c>
      <c r="D24" s="328"/>
      <c r="E24" s="22" t="s">
        <v>5</v>
      </c>
      <c r="F24" s="322"/>
      <c r="G24" s="323"/>
      <c r="H24" s="323"/>
      <c r="I24" s="323"/>
      <c r="J24" s="323"/>
      <c r="K24" s="347"/>
      <c r="L24" s="347"/>
      <c r="M24" s="323"/>
      <c r="N24" s="323"/>
      <c r="O24" s="323"/>
      <c r="P24" s="323"/>
      <c r="Q24" s="323"/>
      <c r="R24" s="469"/>
      <c r="S24" s="21"/>
    </row>
    <row r="25" spans="2:19" s="17" customFormat="1" ht="32.4" customHeight="1">
      <c r="B25" s="462">
        <v>7</v>
      </c>
      <c r="C25" s="349" t="s">
        <v>1</v>
      </c>
      <c r="D25" s="326"/>
      <c r="E25" s="18" t="s">
        <v>3</v>
      </c>
      <c r="F25" s="317"/>
      <c r="G25" s="318"/>
      <c r="H25" s="318"/>
      <c r="I25" s="318"/>
      <c r="J25" s="318"/>
      <c r="K25" s="345"/>
      <c r="L25" s="345"/>
      <c r="M25" s="318"/>
      <c r="N25" s="318"/>
      <c r="O25" s="318"/>
      <c r="P25" s="318"/>
      <c r="Q25" s="318"/>
      <c r="R25" s="467"/>
      <c r="S25" s="19"/>
    </row>
    <row r="26" spans="2:19" s="17" customFormat="1" ht="32.4" customHeight="1">
      <c r="B26" s="463"/>
      <c r="C26" s="350" t="s">
        <v>7</v>
      </c>
      <c r="D26" s="329"/>
      <c r="E26" s="20" t="s">
        <v>4</v>
      </c>
      <c r="F26" s="320"/>
      <c r="G26" s="321"/>
      <c r="H26" s="321"/>
      <c r="I26" s="321"/>
      <c r="J26" s="321"/>
      <c r="K26" s="346"/>
      <c r="L26" s="346"/>
      <c r="M26" s="321"/>
      <c r="N26" s="321"/>
      <c r="O26" s="321"/>
      <c r="P26" s="321"/>
      <c r="Q26" s="321"/>
      <c r="R26" s="468"/>
      <c r="S26" s="21"/>
    </row>
    <row r="27" spans="2:19" s="17" customFormat="1" ht="32.4" customHeight="1">
      <c r="B27" s="464"/>
      <c r="C27" s="351" t="s">
        <v>8</v>
      </c>
      <c r="D27" s="328"/>
      <c r="E27" s="22" t="s">
        <v>5</v>
      </c>
      <c r="F27" s="322"/>
      <c r="G27" s="323"/>
      <c r="H27" s="323"/>
      <c r="I27" s="323"/>
      <c r="J27" s="323"/>
      <c r="K27" s="347"/>
      <c r="L27" s="347"/>
      <c r="M27" s="323"/>
      <c r="N27" s="323"/>
      <c r="O27" s="323"/>
      <c r="P27" s="323"/>
      <c r="Q27" s="323"/>
      <c r="R27" s="469"/>
      <c r="S27" s="21"/>
    </row>
    <row r="28" spans="2:19" s="17" customFormat="1" ht="32.4" customHeight="1">
      <c r="B28" s="462">
        <v>8</v>
      </c>
      <c r="C28" s="349" t="s">
        <v>1</v>
      </c>
      <c r="D28" s="326"/>
      <c r="E28" s="18" t="s">
        <v>3</v>
      </c>
      <c r="F28" s="317"/>
      <c r="G28" s="318"/>
      <c r="H28" s="318"/>
      <c r="I28" s="318"/>
      <c r="J28" s="318"/>
      <c r="K28" s="345"/>
      <c r="L28" s="345"/>
      <c r="M28" s="318"/>
      <c r="N28" s="318"/>
      <c r="O28" s="318"/>
      <c r="P28" s="318"/>
      <c r="Q28" s="318"/>
      <c r="R28" s="467"/>
      <c r="S28" s="19"/>
    </row>
    <row r="29" spans="2:19" s="17" customFormat="1" ht="32.4" customHeight="1">
      <c r="B29" s="463"/>
      <c r="C29" s="350" t="s">
        <v>7</v>
      </c>
      <c r="D29" s="329"/>
      <c r="E29" s="20" t="s">
        <v>4</v>
      </c>
      <c r="F29" s="320"/>
      <c r="G29" s="321"/>
      <c r="H29" s="321"/>
      <c r="I29" s="321"/>
      <c r="J29" s="321"/>
      <c r="K29" s="346"/>
      <c r="L29" s="346"/>
      <c r="M29" s="321"/>
      <c r="N29" s="321"/>
      <c r="O29" s="321"/>
      <c r="P29" s="321"/>
      <c r="Q29" s="321"/>
      <c r="R29" s="468"/>
      <c r="S29" s="21"/>
    </row>
    <row r="30" spans="2:19" s="17" customFormat="1" ht="32.4" customHeight="1">
      <c r="B30" s="464"/>
      <c r="C30" s="351" t="s">
        <v>8</v>
      </c>
      <c r="D30" s="328"/>
      <c r="E30" s="22" t="s">
        <v>5</v>
      </c>
      <c r="F30" s="322"/>
      <c r="G30" s="323"/>
      <c r="H30" s="323"/>
      <c r="I30" s="323"/>
      <c r="J30" s="323"/>
      <c r="K30" s="347"/>
      <c r="L30" s="347"/>
      <c r="M30" s="323"/>
      <c r="N30" s="323"/>
      <c r="O30" s="323"/>
      <c r="P30" s="323"/>
      <c r="Q30" s="323"/>
      <c r="R30" s="469"/>
      <c r="S30" s="21"/>
    </row>
    <row r="31" spans="2:19" s="17" customFormat="1" ht="32.4" customHeight="1">
      <c r="B31" s="462">
        <v>9</v>
      </c>
      <c r="C31" s="349" t="s">
        <v>1</v>
      </c>
      <c r="D31" s="326"/>
      <c r="E31" s="18" t="s">
        <v>3</v>
      </c>
      <c r="F31" s="317"/>
      <c r="G31" s="318"/>
      <c r="H31" s="318"/>
      <c r="I31" s="318"/>
      <c r="J31" s="318"/>
      <c r="K31" s="345"/>
      <c r="L31" s="345"/>
      <c r="M31" s="318"/>
      <c r="N31" s="318"/>
      <c r="O31" s="318"/>
      <c r="P31" s="318"/>
      <c r="Q31" s="318"/>
      <c r="R31" s="467"/>
      <c r="S31" s="19"/>
    </row>
    <row r="32" spans="2:19" s="17" customFormat="1" ht="32.4" customHeight="1">
      <c r="B32" s="463"/>
      <c r="C32" s="350" t="s">
        <v>7</v>
      </c>
      <c r="D32" s="329"/>
      <c r="E32" s="20" t="s">
        <v>4</v>
      </c>
      <c r="F32" s="320"/>
      <c r="G32" s="321"/>
      <c r="H32" s="321"/>
      <c r="I32" s="321"/>
      <c r="J32" s="321"/>
      <c r="K32" s="346"/>
      <c r="L32" s="346"/>
      <c r="M32" s="321"/>
      <c r="N32" s="321"/>
      <c r="O32" s="321"/>
      <c r="P32" s="321"/>
      <c r="Q32" s="321"/>
      <c r="R32" s="468"/>
      <c r="S32" s="21"/>
    </row>
    <row r="33" spans="2:19" s="17" customFormat="1" ht="32.4" customHeight="1">
      <c r="B33" s="464"/>
      <c r="C33" s="351" t="s">
        <v>8</v>
      </c>
      <c r="D33" s="328"/>
      <c r="E33" s="22" t="s">
        <v>5</v>
      </c>
      <c r="F33" s="322"/>
      <c r="G33" s="323"/>
      <c r="H33" s="323"/>
      <c r="I33" s="323"/>
      <c r="J33" s="323"/>
      <c r="K33" s="347"/>
      <c r="L33" s="347"/>
      <c r="M33" s="323"/>
      <c r="N33" s="323"/>
      <c r="O33" s="323"/>
      <c r="P33" s="323"/>
      <c r="Q33" s="323"/>
      <c r="R33" s="469"/>
      <c r="S33" s="21"/>
    </row>
    <row r="34" spans="2:19" s="17" customFormat="1" ht="32.4" customHeight="1">
      <c r="B34" s="462">
        <v>10</v>
      </c>
      <c r="C34" s="349" t="s">
        <v>1</v>
      </c>
      <c r="D34" s="326"/>
      <c r="E34" s="18" t="s">
        <v>3</v>
      </c>
      <c r="F34" s="317"/>
      <c r="G34" s="318"/>
      <c r="H34" s="318"/>
      <c r="I34" s="318"/>
      <c r="J34" s="318"/>
      <c r="K34" s="345"/>
      <c r="L34" s="345"/>
      <c r="M34" s="318"/>
      <c r="N34" s="318"/>
      <c r="O34" s="318"/>
      <c r="P34" s="318"/>
      <c r="Q34" s="318"/>
      <c r="R34" s="467"/>
      <c r="S34" s="19"/>
    </row>
    <row r="35" spans="2:19" s="17" customFormat="1" ht="32.4" customHeight="1">
      <c r="B35" s="463"/>
      <c r="C35" s="350" t="s">
        <v>7</v>
      </c>
      <c r="D35" s="329"/>
      <c r="E35" s="20" t="s">
        <v>4</v>
      </c>
      <c r="F35" s="320"/>
      <c r="G35" s="321"/>
      <c r="H35" s="321"/>
      <c r="I35" s="321"/>
      <c r="J35" s="321"/>
      <c r="K35" s="346"/>
      <c r="L35" s="346"/>
      <c r="M35" s="321"/>
      <c r="N35" s="321"/>
      <c r="O35" s="321"/>
      <c r="P35" s="321"/>
      <c r="Q35" s="321"/>
      <c r="R35" s="468"/>
      <c r="S35" s="21"/>
    </row>
    <row r="36" spans="2:19" s="17" customFormat="1" ht="32.4" customHeight="1">
      <c r="B36" s="464"/>
      <c r="C36" s="351" t="s">
        <v>8</v>
      </c>
      <c r="D36" s="328"/>
      <c r="E36" s="22" t="s">
        <v>5</v>
      </c>
      <c r="F36" s="322"/>
      <c r="G36" s="323"/>
      <c r="H36" s="323"/>
      <c r="I36" s="323"/>
      <c r="J36" s="323"/>
      <c r="K36" s="347"/>
      <c r="L36" s="347"/>
      <c r="M36" s="323"/>
      <c r="N36" s="323"/>
      <c r="O36" s="323"/>
      <c r="P36" s="323"/>
      <c r="Q36" s="323"/>
      <c r="R36" s="469"/>
      <c r="S36" s="21"/>
    </row>
    <row r="37" spans="2:19" s="17" customFormat="1" ht="32.4" customHeight="1">
      <c r="B37" s="462">
        <v>11</v>
      </c>
      <c r="C37" s="349" t="s">
        <v>1</v>
      </c>
      <c r="D37" s="326"/>
      <c r="E37" s="18" t="s">
        <v>3</v>
      </c>
      <c r="F37" s="317"/>
      <c r="G37" s="318"/>
      <c r="H37" s="318"/>
      <c r="I37" s="318"/>
      <c r="J37" s="318"/>
      <c r="K37" s="345"/>
      <c r="L37" s="345"/>
      <c r="M37" s="318"/>
      <c r="N37" s="318"/>
      <c r="O37" s="318"/>
      <c r="P37" s="318"/>
      <c r="Q37" s="318"/>
      <c r="R37" s="467"/>
      <c r="S37" s="19"/>
    </row>
    <row r="38" spans="2:19" s="17" customFormat="1" ht="32.4" customHeight="1">
      <c r="B38" s="463"/>
      <c r="C38" s="350" t="s">
        <v>7</v>
      </c>
      <c r="D38" s="329"/>
      <c r="E38" s="20" t="s">
        <v>4</v>
      </c>
      <c r="F38" s="320"/>
      <c r="G38" s="321"/>
      <c r="H38" s="321"/>
      <c r="I38" s="321"/>
      <c r="J38" s="321"/>
      <c r="K38" s="346"/>
      <c r="L38" s="346"/>
      <c r="M38" s="321"/>
      <c r="N38" s="321"/>
      <c r="O38" s="321"/>
      <c r="P38" s="321"/>
      <c r="Q38" s="321"/>
      <c r="R38" s="468"/>
      <c r="S38" s="21"/>
    </row>
    <row r="39" spans="2:19" s="17" customFormat="1" ht="32.4" customHeight="1">
      <c r="B39" s="464"/>
      <c r="C39" s="351" t="s">
        <v>8</v>
      </c>
      <c r="D39" s="328"/>
      <c r="E39" s="22" t="s">
        <v>5</v>
      </c>
      <c r="F39" s="322"/>
      <c r="G39" s="323"/>
      <c r="H39" s="323"/>
      <c r="I39" s="323"/>
      <c r="J39" s="323"/>
      <c r="K39" s="347"/>
      <c r="L39" s="347"/>
      <c r="M39" s="323"/>
      <c r="N39" s="323"/>
      <c r="O39" s="323"/>
      <c r="P39" s="323"/>
      <c r="Q39" s="323"/>
      <c r="R39" s="469"/>
      <c r="S39" s="21"/>
    </row>
    <row r="40" spans="2:19" s="17" customFormat="1" ht="32.4" customHeight="1">
      <c r="B40" s="462">
        <v>12</v>
      </c>
      <c r="C40" s="349" t="s">
        <v>1</v>
      </c>
      <c r="D40" s="326"/>
      <c r="E40" s="18" t="s">
        <v>3</v>
      </c>
      <c r="F40" s="317"/>
      <c r="G40" s="318"/>
      <c r="H40" s="318"/>
      <c r="I40" s="318"/>
      <c r="J40" s="318"/>
      <c r="K40" s="345"/>
      <c r="L40" s="345"/>
      <c r="M40" s="318"/>
      <c r="N40" s="318"/>
      <c r="O40" s="318"/>
      <c r="P40" s="318"/>
      <c r="Q40" s="318"/>
      <c r="R40" s="467"/>
      <c r="S40" s="19"/>
    </row>
    <row r="41" spans="2:19" s="17" customFormat="1" ht="32.4" customHeight="1">
      <c r="B41" s="463"/>
      <c r="C41" s="350" t="s">
        <v>7</v>
      </c>
      <c r="D41" s="329"/>
      <c r="E41" s="20" t="s">
        <v>4</v>
      </c>
      <c r="F41" s="320"/>
      <c r="G41" s="321"/>
      <c r="H41" s="321"/>
      <c r="I41" s="321"/>
      <c r="J41" s="321"/>
      <c r="K41" s="346"/>
      <c r="L41" s="346"/>
      <c r="M41" s="321"/>
      <c r="N41" s="321"/>
      <c r="O41" s="321"/>
      <c r="P41" s="321"/>
      <c r="Q41" s="321"/>
      <c r="R41" s="468"/>
      <c r="S41" s="21"/>
    </row>
    <row r="42" spans="2:19" s="17" customFormat="1" ht="32.4" customHeight="1">
      <c r="B42" s="464"/>
      <c r="C42" s="351" t="s">
        <v>8</v>
      </c>
      <c r="D42" s="328"/>
      <c r="E42" s="22" t="s">
        <v>5</v>
      </c>
      <c r="F42" s="322"/>
      <c r="G42" s="323"/>
      <c r="H42" s="323"/>
      <c r="I42" s="323"/>
      <c r="J42" s="323"/>
      <c r="K42" s="347"/>
      <c r="L42" s="347"/>
      <c r="M42" s="323"/>
      <c r="N42" s="323"/>
      <c r="O42" s="323"/>
      <c r="P42" s="323"/>
      <c r="Q42" s="323"/>
      <c r="R42" s="469"/>
      <c r="S42" s="21"/>
    </row>
    <row r="43" spans="2:19" s="17" customFormat="1" ht="32.4" customHeight="1">
      <c r="B43" s="462">
        <v>13</v>
      </c>
      <c r="C43" s="349" t="s">
        <v>1</v>
      </c>
      <c r="D43" s="326"/>
      <c r="E43" s="18" t="s">
        <v>3</v>
      </c>
      <c r="F43" s="317"/>
      <c r="G43" s="318"/>
      <c r="H43" s="318"/>
      <c r="I43" s="318"/>
      <c r="J43" s="318"/>
      <c r="K43" s="345"/>
      <c r="L43" s="345"/>
      <c r="M43" s="318"/>
      <c r="N43" s="318"/>
      <c r="O43" s="318"/>
      <c r="P43" s="318"/>
      <c r="Q43" s="318"/>
      <c r="R43" s="467"/>
      <c r="S43" s="19"/>
    </row>
    <row r="44" spans="2:19" s="17" customFormat="1" ht="32.4" customHeight="1">
      <c r="B44" s="463"/>
      <c r="C44" s="350" t="s">
        <v>7</v>
      </c>
      <c r="D44" s="329"/>
      <c r="E44" s="20" t="s">
        <v>4</v>
      </c>
      <c r="F44" s="320"/>
      <c r="G44" s="321"/>
      <c r="H44" s="321"/>
      <c r="I44" s="321"/>
      <c r="J44" s="321"/>
      <c r="K44" s="346"/>
      <c r="L44" s="346"/>
      <c r="M44" s="321"/>
      <c r="N44" s="321"/>
      <c r="O44" s="321"/>
      <c r="P44" s="321"/>
      <c r="Q44" s="321"/>
      <c r="R44" s="468"/>
      <c r="S44" s="21"/>
    </row>
    <row r="45" spans="2:19" s="17" customFormat="1" ht="32.4" customHeight="1">
      <c r="B45" s="464"/>
      <c r="C45" s="351" t="s">
        <v>8</v>
      </c>
      <c r="D45" s="328"/>
      <c r="E45" s="22" t="s">
        <v>5</v>
      </c>
      <c r="F45" s="322"/>
      <c r="G45" s="323"/>
      <c r="H45" s="323"/>
      <c r="I45" s="323"/>
      <c r="J45" s="323"/>
      <c r="K45" s="347"/>
      <c r="L45" s="347"/>
      <c r="M45" s="323"/>
      <c r="N45" s="323"/>
      <c r="O45" s="323"/>
      <c r="P45" s="323"/>
      <c r="Q45" s="323"/>
      <c r="R45" s="469"/>
      <c r="S45" s="21"/>
    </row>
    <row r="46" spans="2:19" s="17" customFormat="1" ht="32.4" customHeight="1">
      <c r="B46" s="462">
        <v>14</v>
      </c>
      <c r="C46" s="349" t="s">
        <v>1</v>
      </c>
      <c r="D46" s="326"/>
      <c r="E46" s="18" t="s">
        <v>3</v>
      </c>
      <c r="F46" s="317"/>
      <c r="G46" s="318"/>
      <c r="H46" s="318"/>
      <c r="I46" s="318"/>
      <c r="J46" s="318"/>
      <c r="K46" s="345"/>
      <c r="L46" s="345"/>
      <c r="M46" s="318"/>
      <c r="N46" s="318"/>
      <c r="O46" s="318"/>
      <c r="P46" s="318"/>
      <c r="Q46" s="318"/>
      <c r="R46" s="467"/>
      <c r="S46" s="19"/>
    </row>
    <row r="47" spans="2:19" s="17" customFormat="1" ht="32.4" customHeight="1">
      <c r="B47" s="463"/>
      <c r="C47" s="350" t="s">
        <v>7</v>
      </c>
      <c r="D47" s="329"/>
      <c r="E47" s="20" t="s">
        <v>4</v>
      </c>
      <c r="F47" s="320"/>
      <c r="G47" s="321"/>
      <c r="H47" s="321"/>
      <c r="I47" s="321"/>
      <c r="J47" s="321"/>
      <c r="K47" s="346"/>
      <c r="L47" s="346"/>
      <c r="M47" s="321"/>
      <c r="N47" s="321"/>
      <c r="O47" s="321"/>
      <c r="P47" s="321"/>
      <c r="Q47" s="321"/>
      <c r="R47" s="468"/>
      <c r="S47" s="21"/>
    </row>
    <row r="48" spans="2:19" s="17" customFormat="1" ht="32.4" customHeight="1">
      <c r="B48" s="464"/>
      <c r="C48" s="351" t="s">
        <v>8</v>
      </c>
      <c r="D48" s="328"/>
      <c r="E48" s="22" t="s">
        <v>5</v>
      </c>
      <c r="F48" s="322"/>
      <c r="G48" s="323"/>
      <c r="H48" s="323"/>
      <c r="I48" s="323"/>
      <c r="J48" s="323"/>
      <c r="K48" s="347"/>
      <c r="L48" s="347"/>
      <c r="M48" s="323"/>
      <c r="N48" s="323"/>
      <c r="O48" s="323"/>
      <c r="P48" s="323"/>
      <c r="Q48" s="323"/>
      <c r="R48" s="469"/>
      <c r="S48" s="21"/>
    </row>
    <row r="49" spans="2:19" s="17" customFormat="1" ht="32.4" customHeight="1">
      <c r="B49" s="462">
        <v>15</v>
      </c>
      <c r="C49" s="349" t="s">
        <v>1</v>
      </c>
      <c r="D49" s="326"/>
      <c r="E49" s="18" t="s">
        <v>3</v>
      </c>
      <c r="F49" s="317"/>
      <c r="G49" s="318"/>
      <c r="H49" s="318"/>
      <c r="I49" s="318"/>
      <c r="J49" s="318"/>
      <c r="K49" s="345"/>
      <c r="L49" s="345"/>
      <c r="M49" s="318"/>
      <c r="N49" s="318"/>
      <c r="O49" s="318"/>
      <c r="P49" s="318"/>
      <c r="Q49" s="318"/>
      <c r="R49" s="467"/>
      <c r="S49" s="19"/>
    </row>
    <row r="50" spans="2:19" s="17" customFormat="1" ht="32.4" customHeight="1">
      <c r="B50" s="463"/>
      <c r="C50" s="350" t="s">
        <v>7</v>
      </c>
      <c r="D50" s="329"/>
      <c r="E50" s="20" t="s">
        <v>4</v>
      </c>
      <c r="F50" s="320"/>
      <c r="G50" s="321"/>
      <c r="H50" s="321"/>
      <c r="I50" s="321"/>
      <c r="J50" s="321"/>
      <c r="K50" s="346"/>
      <c r="L50" s="346"/>
      <c r="M50" s="321"/>
      <c r="N50" s="321"/>
      <c r="O50" s="321"/>
      <c r="P50" s="321"/>
      <c r="Q50" s="321"/>
      <c r="R50" s="468"/>
      <c r="S50" s="21"/>
    </row>
    <row r="51" spans="2:19" s="17" customFormat="1" ht="32.4" customHeight="1" thickBot="1">
      <c r="B51" s="465"/>
      <c r="C51" s="352" t="s">
        <v>8</v>
      </c>
      <c r="D51" s="330"/>
      <c r="E51" s="29" t="s">
        <v>5</v>
      </c>
      <c r="F51" s="324"/>
      <c r="G51" s="325"/>
      <c r="H51" s="325"/>
      <c r="I51" s="325"/>
      <c r="J51" s="325"/>
      <c r="K51" s="348"/>
      <c r="L51" s="348"/>
      <c r="M51" s="325"/>
      <c r="N51" s="325"/>
      <c r="O51" s="325"/>
      <c r="P51" s="325"/>
      <c r="Q51" s="325"/>
      <c r="R51" s="469"/>
      <c r="S51" s="21"/>
    </row>
    <row r="52" spans="2:19" s="15" customFormat="1" ht="32.4" customHeight="1" thickTop="1">
      <c r="B52" s="452" t="s">
        <v>35</v>
      </c>
      <c r="C52" s="453"/>
      <c r="D52" s="453"/>
      <c r="E52" s="454"/>
      <c r="F52" s="37">
        <f t="shared" ref="F52:Q52" si="0">COUNTIF(F7:F51,"○")</f>
        <v>0</v>
      </c>
      <c r="G52" s="38">
        <f t="shared" si="0"/>
        <v>0</v>
      </c>
      <c r="H52" s="38">
        <f t="shared" si="0"/>
        <v>0</v>
      </c>
      <c r="I52" s="38">
        <f t="shared" si="0"/>
        <v>0</v>
      </c>
      <c r="J52" s="38">
        <f t="shared" si="0"/>
        <v>0</v>
      </c>
      <c r="K52" s="38">
        <f t="shared" si="0"/>
        <v>0</v>
      </c>
      <c r="L52" s="38">
        <f t="shared" si="0"/>
        <v>0</v>
      </c>
      <c r="M52" s="38">
        <f t="shared" si="0"/>
        <v>0</v>
      </c>
      <c r="N52" s="38">
        <f t="shared" si="0"/>
        <v>0</v>
      </c>
      <c r="O52" s="38">
        <f t="shared" si="0"/>
        <v>0</v>
      </c>
      <c r="P52" s="38">
        <f t="shared" si="0"/>
        <v>0</v>
      </c>
      <c r="Q52" s="39">
        <f t="shared" si="0"/>
        <v>0</v>
      </c>
      <c r="R52" s="24"/>
      <c r="S52" s="25"/>
    </row>
    <row r="53" spans="2:19" ht="28.2" customHeight="1">
      <c r="B53" s="455" t="s">
        <v>36</v>
      </c>
      <c r="C53" s="456"/>
      <c r="D53" s="456"/>
      <c r="E53" s="457"/>
      <c r="F53" s="37">
        <f t="shared" ref="F53:Q53" si="1">COUNTIF(F7:F51,"休")</f>
        <v>0</v>
      </c>
      <c r="G53" s="38">
        <f t="shared" si="1"/>
        <v>0</v>
      </c>
      <c r="H53" s="38">
        <f t="shared" si="1"/>
        <v>0</v>
      </c>
      <c r="I53" s="38">
        <f t="shared" si="1"/>
        <v>0</v>
      </c>
      <c r="J53" s="38">
        <f t="shared" si="1"/>
        <v>0</v>
      </c>
      <c r="K53" s="38">
        <f t="shared" si="1"/>
        <v>0</v>
      </c>
      <c r="L53" s="38">
        <f t="shared" si="1"/>
        <v>0</v>
      </c>
      <c r="M53" s="38">
        <f t="shared" si="1"/>
        <v>0</v>
      </c>
      <c r="N53" s="38">
        <f t="shared" si="1"/>
        <v>0</v>
      </c>
      <c r="O53" s="38">
        <f t="shared" si="1"/>
        <v>0</v>
      </c>
      <c r="P53" s="38">
        <f t="shared" si="1"/>
        <v>0</v>
      </c>
      <c r="Q53" s="39">
        <f t="shared" si="1"/>
        <v>0</v>
      </c>
      <c r="R53" s="24"/>
    </row>
    <row r="54" spans="2:19" ht="12">
      <c r="F54" s="26">
        <f>F53+F52</f>
        <v>0</v>
      </c>
      <c r="G54" s="26">
        <f t="shared" ref="G54:R54" si="2">G53+G52</f>
        <v>0</v>
      </c>
      <c r="H54" s="26">
        <f t="shared" si="2"/>
        <v>0</v>
      </c>
      <c r="I54" s="26">
        <f t="shared" si="2"/>
        <v>0</v>
      </c>
      <c r="J54" s="26">
        <f t="shared" si="2"/>
        <v>0</v>
      </c>
      <c r="K54" s="26">
        <f t="shared" si="2"/>
        <v>0</v>
      </c>
      <c r="L54" s="26">
        <f t="shared" si="2"/>
        <v>0</v>
      </c>
      <c r="M54" s="26">
        <f t="shared" si="2"/>
        <v>0</v>
      </c>
      <c r="N54" s="26">
        <f t="shared" si="2"/>
        <v>0</v>
      </c>
      <c r="O54" s="26">
        <f t="shared" si="2"/>
        <v>0</v>
      </c>
      <c r="P54" s="26">
        <f t="shared" si="2"/>
        <v>0</v>
      </c>
      <c r="Q54" s="26">
        <f t="shared" si="2"/>
        <v>0</v>
      </c>
      <c r="R54" s="26">
        <f t="shared" si="2"/>
        <v>0</v>
      </c>
    </row>
  </sheetData>
  <sheetProtection sheet="1" objects="1" scenarios="1"/>
  <mergeCells count="37">
    <mergeCell ref="R49:R51"/>
    <mergeCell ref="R34:R36"/>
    <mergeCell ref="R37:R39"/>
    <mergeCell ref="R40:R42"/>
    <mergeCell ref="R43:R45"/>
    <mergeCell ref="R46:R48"/>
    <mergeCell ref="R19:R21"/>
    <mergeCell ref="R22:R24"/>
    <mergeCell ref="R25:R27"/>
    <mergeCell ref="R28:R30"/>
    <mergeCell ref="R31:R33"/>
    <mergeCell ref="B46:B48"/>
    <mergeCell ref="B49:B51"/>
    <mergeCell ref="B52:E52"/>
    <mergeCell ref="B53:E53"/>
    <mergeCell ref="B28:B30"/>
    <mergeCell ref="B31:B33"/>
    <mergeCell ref="B34:B36"/>
    <mergeCell ref="B37:B39"/>
    <mergeCell ref="B40:B42"/>
    <mergeCell ref="B43:B45"/>
    <mergeCell ref="B25:B27"/>
    <mergeCell ref="B1:R1"/>
    <mergeCell ref="B2:R2"/>
    <mergeCell ref="B3:D3"/>
    <mergeCell ref="N3:R3"/>
    <mergeCell ref="B4:D5"/>
    <mergeCell ref="B7:B9"/>
    <mergeCell ref="B10:B12"/>
    <mergeCell ref="B13:B15"/>
    <mergeCell ref="B16:B18"/>
    <mergeCell ref="B19:B21"/>
    <mergeCell ref="B22:B24"/>
    <mergeCell ref="R7:R9"/>
    <mergeCell ref="R10:R12"/>
    <mergeCell ref="R13:R15"/>
    <mergeCell ref="R16:R18"/>
  </mergeCells>
  <phoneticPr fontId="2"/>
  <conditionalFormatting sqref="G7:K7">
    <cfRule type="expression" dxfId="91" priority="33">
      <formula>F8&lt;&gt;G8</formula>
    </cfRule>
    <cfRule type="expression" dxfId="90" priority="36">
      <formula>OR(G7="退",G7="休")</formula>
    </cfRule>
  </conditionalFormatting>
  <conditionalFormatting sqref="G8:K8">
    <cfRule type="expression" dxfId="89" priority="32">
      <formula>F8&lt;&gt;G8</formula>
    </cfRule>
    <cfRule type="expression" dxfId="88" priority="35">
      <formula>OR(G7="退",G7="休")</formula>
    </cfRule>
  </conditionalFormatting>
  <conditionalFormatting sqref="G9:K9">
    <cfRule type="expression" dxfId="87" priority="31">
      <formula>G8&lt;&gt;F8</formula>
    </cfRule>
    <cfRule type="expression" dxfId="86" priority="34">
      <formula>OR(G7="退",G7="休")</formula>
    </cfRule>
  </conditionalFormatting>
  <conditionalFormatting sqref="G13:K13 G16:K16 G19:K19 G22:K22 G25:K25 G28:K28 G31:K31 G34:K34 G37:K37 G40:K40 G43:K43 G46:K46 G49:K49 G10:K10">
    <cfRule type="expression" dxfId="85" priority="27">
      <formula>F11&lt;&gt;G11</formula>
    </cfRule>
    <cfRule type="expression" dxfId="84" priority="30">
      <formula>OR(G10="退",G10="休")</formula>
    </cfRule>
  </conditionalFormatting>
  <conditionalFormatting sqref="G11:K11 G14:K14 G17:K17 G20:K20 G23:K23 G26:K26 G29:K29 G32:K32 G35:K35 G38:K38 G41:K41 G44:K44 G47:K47 G50:K50">
    <cfRule type="expression" dxfId="83" priority="26">
      <formula>F11&lt;&gt;G11</formula>
    </cfRule>
    <cfRule type="expression" dxfId="82" priority="29">
      <formula>OR(G10="退",G10="休")</formula>
    </cfRule>
  </conditionalFormatting>
  <conditionalFormatting sqref="G12:K12 G15:K15 G18:K18 G21:K21 G24:K24 G27:K27 G30:K30 G33:K33 G36:K36 G39:K39 G42:K42 G45:K45 G48:K48 G51:K51">
    <cfRule type="expression" dxfId="81" priority="25">
      <formula>G11&lt;&gt;F11</formula>
    </cfRule>
    <cfRule type="expression" dxfId="80" priority="28">
      <formula>OR(G10="退",G10="休")</formula>
    </cfRule>
  </conditionalFormatting>
  <conditionalFormatting sqref="M7:Q7">
    <cfRule type="expression" dxfId="79" priority="21">
      <formula>L8&lt;&gt;M8</formula>
    </cfRule>
    <cfRule type="expression" dxfId="78" priority="24">
      <formula>OR(M7="退",M7="休")</formula>
    </cfRule>
  </conditionalFormatting>
  <conditionalFormatting sqref="M8:Q8">
    <cfRule type="expression" dxfId="77" priority="20">
      <formula>L8&lt;&gt;M8</formula>
    </cfRule>
    <cfRule type="expression" dxfId="76" priority="23">
      <formula>OR(M7="退",M7="休")</formula>
    </cfRule>
  </conditionalFormatting>
  <conditionalFormatting sqref="M9:Q9">
    <cfRule type="expression" dxfId="75" priority="19">
      <formula>M8&lt;&gt;L8</formula>
    </cfRule>
    <cfRule type="expression" dxfId="74" priority="22">
      <formula>OR(M7="退",M7="休")</formula>
    </cfRule>
  </conditionalFormatting>
  <conditionalFormatting sqref="M13:Q13 M16:Q16 M19:Q19 M22:Q22 M25:Q25 M28:Q28 M31:Q31 M34:Q34 M37:Q37 M40:Q40 M43:Q43 M46:Q46 M49:Q49 M10:Q10">
    <cfRule type="expression" dxfId="73" priority="15">
      <formula>L11&lt;&gt;M11</formula>
    </cfRule>
    <cfRule type="expression" dxfId="72" priority="18">
      <formula>OR(M10="退",M10="休")</formula>
    </cfRule>
  </conditionalFormatting>
  <conditionalFormatting sqref="M11:Q11 M14:Q14 M17:Q17 M20:Q20 M23:Q23 M26:Q26 M29:Q29 M32:Q32 M35:Q35 M38:Q38 M41:Q41 M44:Q44 M47:Q47 M50:Q50">
    <cfRule type="expression" dxfId="71" priority="14">
      <formula>L11&lt;&gt;M11</formula>
    </cfRule>
    <cfRule type="expression" dxfId="70" priority="17">
      <formula>OR(M10="退",M10="休")</formula>
    </cfRule>
  </conditionalFormatting>
  <conditionalFormatting sqref="M12:Q12 M15:Q15 M18:Q18 M21:Q21 M24:Q24 M27:Q27 M30:Q30 M33:Q33 M36:Q36 M39:Q39 M42:Q42 M45:Q45 M48:Q48 M51:Q51">
    <cfRule type="expression" dxfId="69" priority="13">
      <formula>M11&lt;&gt;L11</formula>
    </cfRule>
    <cfRule type="expression" dxfId="68" priority="16">
      <formula>OR(M10="退",M10="休")</formula>
    </cfRule>
  </conditionalFormatting>
  <conditionalFormatting sqref="L7">
    <cfRule type="expression" dxfId="67" priority="9">
      <formula>K8&lt;&gt;L8</formula>
    </cfRule>
    <cfRule type="expression" dxfId="66" priority="12">
      <formula>OR(L7="退",L7="休")</formula>
    </cfRule>
  </conditionalFormatting>
  <conditionalFormatting sqref="L8">
    <cfRule type="expression" dxfId="65" priority="8">
      <formula>K8&lt;&gt;L8</formula>
    </cfRule>
    <cfRule type="expression" dxfId="64" priority="11">
      <formula>OR(L7="退",L7="休")</formula>
    </cfRule>
  </conditionalFormatting>
  <conditionalFormatting sqref="L9">
    <cfRule type="expression" dxfId="63" priority="7">
      <formula>L8&lt;&gt;K8</formula>
    </cfRule>
    <cfRule type="expression" dxfId="62" priority="10">
      <formula>OR(L7="退",L7="休")</formula>
    </cfRule>
  </conditionalFormatting>
  <conditionalFormatting sqref="L13 L16 L19 L22 L25 L28 L31 L34 L37 L40 L43 L46 L49 L10">
    <cfRule type="expression" dxfId="61" priority="3">
      <formula>K11&lt;&gt;L11</formula>
    </cfRule>
    <cfRule type="expression" dxfId="60" priority="6">
      <formula>OR(L10="退",L10="休")</formula>
    </cfRule>
  </conditionalFormatting>
  <conditionalFormatting sqref="L11 L14 L17 L20 L23 L26 L29 L32 L35 L38 L41 L44 L47 L50">
    <cfRule type="expression" dxfId="59" priority="2">
      <formula>K11&lt;&gt;L11</formula>
    </cfRule>
    <cfRule type="expression" dxfId="58" priority="5">
      <formula>OR(L10="退",L10="休")</formula>
    </cfRule>
  </conditionalFormatting>
  <conditionalFormatting sqref="L12 L15 L18 L21 L24 L27 L30 L33 L36 L39 L42 L45 L48 L51">
    <cfRule type="expression" dxfId="57" priority="1">
      <formula>L11&lt;&gt;K11</formula>
    </cfRule>
    <cfRule type="expression" dxfId="56" priority="4">
      <formula>OR(L10="退",L10="休")</formula>
    </cfRule>
  </conditionalFormatting>
  <dataValidations count="1">
    <dataValidation type="list" allowBlank="1" showInputMessage="1" showErrorMessage="1" sqref="F31:Q31 F10:Q10 F28:Q28 F46:Q46 F43:Q43 F40:Q40 F37:Q37 F34:Q34 F25:Q25 F22:Q22 F19:Q19 F16:Q16 F13:Q13 F49:Q49 F7:Q7">
      <formula1>$U$6:$U$8</formula1>
    </dataValidation>
  </dataValidations>
  <printOptions horizontalCentered="1"/>
  <pageMargins left="0.70866141732283472" right="0.70866141732283472" top="0.74803149606299213" bottom="0.74803149606299213" header="0.31496062992125984" footer="0.31496062992125984"/>
  <pageSetup paperSize="9" scale="47" orientation="portrait" r:id="rId1"/>
  <headerFooter alignWithMargins="0">
    <oddHeader>&amp;L&amp;"ＭＳ Ｐ明朝,標準"&amp;16第１号様式の２（第３条関係）</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単価</vt:lpstr>
      <vt:lpstr>申請書</vt:lpstr>
      <vt:lpstr>請求書</vt:lpstr>
      <vt:lpstr>児童総括表</vt:lpstr>
      <vt:lpstr>確認表（0歳児　管内）</vt:lpstr>
      <vt:lpstr>確認表（１歳児　管内）</vt:lpstr>
      <vt:lpstr>確認表（２歳児　管内）</vt:lpstr>
      <vt:lpstr>確認表（３歳児　管内）</vt:lpstr>
      <vt:lpstr>確認表（４歳児　管内）</vt:lpstr>
      <vt:lpstr>確認表（５歳児　管内）</vt:lpstr>
      <vt:lpstr>確認表（管外）</vt:lpstr>
      <vt:lpstr>確認表（管外） (26～)</vt:lpstr>
      <vt:lpstr>確認表（管外） (51～) </vt:lpstr>
      <vt:lpstr>確認表（管外） (76～)  </vt:lpstr>
      <vt:lpstr>職員名簿</vt:lpstr>
      <vt:lpstr>配置数確認表</vt:lpstr>
      <vt:lpstr>'確認表（0歳児　管内）'!Print_Area</vt:lpstr>
      <vt:lpstr>'確認表（１歳児　管内）'!Print_Area</vt:lpstr>
      <vt:lpstr>'確認表（２歳児　管内）'!Print_Area</vt:lpstr>
      <vt:lpstr>'確認表（３歳児　管内）'!Print_Area</vt:lpstr>
      <vt:lpstr>'確認表（４歳児　管内）'!Print_Area</vt:lpstr>
      <vt:lpstr>'確認表（５歳児　管内）'!Print_Area</vt:lpstr>
      <vt:lpstr>'確認表（管外）'!Print_Area</vt:lpstr>
      <vt:lpstr>'確認表（管外） (26～)'!Print_Area</vt:lpstr>
      <vt:lpstr>'確認表（管外） (51～) '!Print_Area</vt:lpstr>
      <vt:lpstr>'確認表（管外） (76～)  '!Print_Area</vt:lpstr>
      <vt:lpstr>児童総括表!Print_Area</vt:lpstr>
      <vt:lpstr>職員名簿!Print_Area</vt:lpstr>
      <vt:lpstr>申請書!Print_Area</vt:lpstr>
      <vt:lpstr>請求書!Print_Area</vt:lpstr>
      <vt:lpstr>配置数確認表!Print_Area</vt:lpstr>
      <vt:lpstr>職員名簿!Print_Titles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中川　智康</cp:lastModifiedBy>
  <cp:lastPrinted>2022-03-12T06:26:02Z</cp:lastPrinted>
  <dcterms:created xsi:type="dcterms:W3CDTF">2008-10-31T01:05:28Z</dcterms:created>
  <dcterms:modified xsi:type="dcterms:W3CDTF">2022-04-17T09:35:17Z</dcterms:modified>
</cp:coreProperties>
</file>